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2925" tabRatio="736" activeTab="5"/>
  </bookViews>
  <sheets>
    <sheet name="G-1" sheetId="4678" r:id="rId1"/>
    <sheet name="G-3" sheetId="4686" r:id="rId2"/>
    <sheet name="G-4" sheetId="4677" r:id="rId3"/>
    <sheet name="G-Totales" sheetId="4681" r:id="rId4"/>
    <sheet name="G-8" sheetId="4690" r:id="rId5"/>
    <sheet name="DIRECCIONALIDAD" sheetId="4689" r:id="rId6"/>
    <sheet name="DIAGRAMA DE VOL" sheetId="4688" r:id="rId7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4">'G-8'!$A$1:$U$58</definedName>
    <definedName name="_xlnm.Print_Area" localSheetId="3">'G-Totales'!$A$1:$U$58</definedName>
  </definedNames>
  <calcPr calcId="145621"/>
</workbook>
</file>

<file path=xl/calcChain.xml><?xml version="1.0" encoding="utf-8"?>
<calcChain xmlns="http://schemas.openxmlformats.org/spreadsheetml/2006/main">
  <c r="N11" i="4678" l="1"/>
  <c r="M22" i="4678" l="1"/>
  <c r="F22" i="4678"/>
  <c r="T21" i="4678"/>
  <c r="M21" i="4678"/>
  <c r="F21" i="4678"/>
  <c r="T20" i="4678"/>
  <c r="M20" i="4678"/>
  <c r="F20" i="4678"/>
  <c r="T19" i="4678"/>
  <c r="M19" i="4678"/>
  <c r="F19" i="4678"/>
  <c r="T18" i="4678"/>
  <c r="M18" i="4678"/>
  <c r="F18" i="4678"/>
  <c r="T17" i="4678"/>
  <c r="M17" i="4678"/>
  <c r="F17" i="4678"/>
  <c r="T16" i="4678"/>
  <c r="M16" i="4678"/>
  <c r="F16" i="4678"/>
  <c r="T15" i="4678"/>
  <c r="M15" i="4678"/>
  <c r="F15" i="4678"/>
  <c r="T14" i="4678"/>
  <c r="M14" i="4678"/>
  <c r="F14" i="4678"/>
  <c r="T13" i="4678"/>
  <c r="M13" i="4678"/>
  <c r="F13" i="4678"/>
  <c r="T12" i="4678"/>
  <c r="M12" i="4678"/>
  <c r="F12" i="4678"/>
  <c r="T11" i="4678"/>
  <c r="M11" i="4678"/>
  <c r="F11" i="4678"/>
  <c r="T10" i="4678"/>
  <c r="M10" i="4678"/>
  <c r="F10" i="4678"/>
  <c r="U21" i="4678" l="1"/>
  <c r="U19" i="4678"/>
  <c r="U17" i="4678"/>
  <c r="U15" i="4678"/>
  <c r="U13" i="4678"/>
  <c r="N15" i="4678"/>
  <c r="N21" i="4678"/>
  <c r="N19" i="4678"/>
  <c r="N17" i="4678"/>
  <c r="N13" i="4678"/>
  <c r="G18" i="4678"/>
  <c r="G16" i="4678"/>
  <c r="G14" i="4678"/>
  <c r="U14" i="4678"/>
  <c r="U16" i="4678"/>
  <c r="U18" i="4678"/>
  <c r="U20" i="4678"/>
  <c r="N14" i="4678"/>
  <c r="N16" i="4678"/>
  <c r="N18" i="4678"/>
  <c r="N20" i="4678"/>
  <c r="N22" i="4678"/>
  <c r="G13" i="4678"/>
  <c r="G15" i="4678"/>
  <c r="G17" i="4678"/>
  <c r="G19" i="4678"/>
  <c r="N10" i="4678"/>
  <c r="N12" i="4678"/>
  <c r="I38" i="4689"/>
  <c r="T22" i="4677"/>
  <c r="M22" i="4690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L5" i="4690"/>
  <c r="D5" i="4690"/>
  <c r="E4" i="4690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7" i="4689"/>
  <c r="I36" i="4689"/>
  <c r="I35" i="4689"/>
  <c r="I34" i="4689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U13" i="4690" l="1"/>
  <c r="AL27" i="4688"/>
  <c r="AN28" i="4688" s="1"/>
  <c r="CB19" i="4688" s="1"/>
  <c r="U21" i="4677"/>
  <c r="J37" i="4689"/>
  <c r="D29" i="4688" s="1"/>
  <c r="J33" i="4689"/>
  <c r="Z24" i="4688" s="1"/>
  <c r="U23" i="4678"/>
  <c r="N23" i="4678"/>
  <c r="G23" i="4678"/>
  <c r="J40" i="4689"/>
  <c r="P29" i="4688" s="1"/>
  <c r="J36" i="4689"/>
  <c r="AO24" i="4688" s="1"/>
  <c r="J34" i="4689"/>
  <c r="AF24" i="4688" s="1"/>
  <c r="J32" i="4689"/>
  <c r="U24" i="4688" s="1"/>
  <c r="J14" i="4689"/>
  <c r="U15" i="4688" s="1"/>
  <c r="J10" i="4689"/>
  <c r="D15" i="4688" s="1"/>
  <c r="G14" i="4690"/>
  <c r="G13" i="4690"/>
  <c r="G15" i="4690"/>
  <c r="J43" i="4689"/>
  <c r="AF29" i="4688" s="1"/>
  <c r="J30" i="4689"/>
  <c r="J24" i="4688" s="1"/>
  <c r="J16" i="4689"/>
  <c r="AF15" i="4688" s="1"/>
  <c r="J13" i="4689"/>
  <c r="P15" i="4688" s="1"/>
  <c r="U20" i="4690"/>
  <c r="U21" i="4690"/>
  <c r="U19" i="4690"/>
  <c r="U18" i="4690"/>
  <c r="U17" i="4690"/>
  <c r="U16" i="4690"/>
  <c r="U15" i="4690"/>
  <c r="U14" i="4690"/>
  <c r="N22" i="4690"/>
  <c r="N21" i="4690"/>
  <c r="N20" i="4690"/>
  <c r="N19" i="4690"/>
  <c r="N18" i="4690"/>
  <c r="N17" i="4690"/>
  <c r="N16" i="4690"/>
  <c r="N15" i="4690"/>
  <c r="N14" i="4690"/>
  <c r="N13" i="4690"/>
  <c r="N11" i="4690"/>
  <c r="N12" i="4690"/>
  <c r="N10" i="4690"/>
  <c r="G19" i="4690"/>
  <c r="G18" i="4690"/>
  <c r="G17" i="4690"/>
  <c r="G16" i="4690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AL28" i="4688"/>
  <c r="BZ19" i="4688" s="1"/>
  <c r="J44" i="4689"/>
  <c r="J45" i="4689"/>
  <c r="J41" i="4689"/>
  <c r="J42" i="4689"/>
  <c r="J38" i="4689"/>
  <c r="J39" i="4689"/>
  <c r="J35" i="4689"/>
  <c r="P24" i="4688"/>
  <c r="D24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8" i="4688"/>
  <c r="T28" i="4688"/>
  <c r="BI19" i="4688" s="1"/>
  <c r="V28" i="4688"/>
  <c r="BK19" i="4688" s="1"/>
  <c r="X28" i="4688"/>
  <c r="BM19" i="4688" s="1"/>
  <c r="Y28" i="4688"/>
  <c r="BN19" i="4688" s="1"/>
  <c r="E28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L33" i="4688" s="1"/>
  <c r="BZ21" i="4688" s="1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O28" i="4688" l="1"/>
  <c r="CC19" i="4688" s="1"/>
  <c r="AM28" i="4688"/>
  <c r="CA19" i="4688" s="1"/>
  <c r="Z33" i="4688"/>
  <c r="BO21" i="4688" s="1"/>
  <c r="BU19" i="4688"/>
  <c r="AD30" i="4688"/>
  <c r="BE19" i="4688"/>
  <c r="M30" i="4688"/>
  <c r="AU19" i="4688"/>
  <c r="B30" i="4688"/>
  <c r="BU20" i="4688"/>
  <c r="AD25" i="4688"/>
  <c r="BE20" i="4688"/>
  <c r="M25" i="4688"/>
  <c r="AU20" i="4688"/>
  <c r="B25" i="4688"/>
  <c r="BU12" i="4688"/>
  <c r="AD16" i="4688"/>
  <c r="AU12" i="4688"/>
  <c r="B16" i="4688"/>
  <c r="BE12" i="4688"/>
  <c r="M16" i="4688"/>
  <c r="AM33" i="4688"/>
  <c r="CA21" i="4688" s="1"/>
  <c r="R33" i="4688"/>
  <c r="BG21" i="4688" s="1"/>
  <c r="U23" i="4690"/>
  <c r="N23" i="4690"/>
  <c r="G23" i="4690"/>
  <c r="AK33" i="4688"/>
  <c r="BY21" i="4688" s="1"/>
  <c r="AH33" i="4688"/>
  <c r="BV21" i="4688" s="1"/>
  <c r="AO33" i="4688"/>
  <c r="CC21" i="4688" s="1"/>
  <c r="AJ33" i="4688"/>
  <c r="BX21" i="4688" s="1"/>
  <c r="AI33" i="4688"/>
  <c r="BW21" i="4688" s="1"/>
  <c r="W33" i="4688"/>
  <c r="BL21" i="4688" s="1"/>
  <c r="I33" i="4688"/>
  <c r="AY21" i="4688" s="1"/>
  <c r="H33" i="4688"/>
  <c r="AX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J30" i="4688"/>
  <c r="G30" i="4688"/>
  <c r="D30" i="4688"/>
  <c r="Z30" i="4688"/>
  <c r="P30" i="4688"/>
  <c r="U30" i="4688"/>
  <c r="AO25" i="4688"/>
  <c r="AK25" i="4688"/>
  <c r="AF25" i="4688"/>
  <c r="J25" i="4688"/>
  <c r="G25" i="4688"/>
  <c r="D25" i="4688"/>
  <c r="Z25" i="4688"/>
  <c r="U25" i="4688"/>
  <c r="P25" i="4688"/>
  <c r="AO16" i="4688"/>
  <c r="AK16" i="4688"/>
  <c r="AF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<sst xmlns="http://schemas.openxmlformats.org/spreadsheetml/2006/main" count="812" uniqueCount="156">
  <si>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</si>
  <si>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</si>
  <si>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</si>
  <si>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</si>
  <si>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</si>
  <si>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</si>
  <si>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</si>
  <si>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</si>
  <si>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</si>
  <si>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</si>
  <si>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</si>
  <si>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</si>
  <si>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</si>
  <si>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</si>
  <si>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</si>
  <si>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</si>
  <si>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</si>
  <si>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</si>
  <si>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</si>
  <si>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</si>
  <si>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</si>
  <si>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</si>
  <si>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</si>
  <si>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</si>
  <si>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</si>
  <si>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</si>
  <si>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</si>
  <si>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</si>
  <si>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</si>
  <si>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</si>
  <si>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</si>
  <si>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</si>
  <si>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</si>
  <si>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</si>
  <si>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</si>
  <si>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</si>
  <si>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</si>
  <si>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</si>
  <si>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</si>
  <si>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</si>
  <si>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</si>
  <si>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</si>
  <si>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</si>
  <si>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</si>
  <si>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</si>
  <si>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</si>
  <si>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</si>
  <si>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</si>
  <si>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</si>
  <si>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</si>
  <si>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</si>
  <si>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</si>
  <si>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</si>
  <si>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</si>
  <si>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</si>
  <si>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</si>
  <si>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</si>
  <si>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</si>
  <si>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</si>
  <si>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</si>
  <si>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</si>
  <si>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</si>
  <si>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</si>
  <si>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</si>
  <si>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</si>
  <si>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</si>
  <si>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</si>
  <si>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</si>
  <si>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</si>
  <si>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</si>
  <si>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</si>
  <si>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</si>
  <si>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</si>
  <si>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</si>
  <si>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</si>
  <si>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</si>
  <si>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</si>
  <si>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</si>
  <si>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</si>
  <si>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</si>
  <si>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</si>
  <si>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</si>
  <si>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</si>
  <si>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</si>
  <si>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</si>
  <si>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</si>
  <si>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</si>
  <si>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</si>
  <si>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</si>
  <si>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</si>
  <si>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</si>
  <si>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</si>
  <si>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</si>
  <si>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</si>
  <si>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</si>
  <si>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</si>
  <si>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</si>
  <si>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</si>
  <si>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</si>
  <si>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</si>
  <si>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</si>
  <si>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</si>
  <si>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</si>
  <si>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</si>
  <si>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</si>
  <si>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</si>
  <si>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</si>
  <si>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</si>
  <si>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</si>
  <si>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</si>
  <si>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</si>
  <si>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</si>
  <si>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</si>
  <si>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</si>
  <si>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</si>
  <si>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</si>
  <si>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</si>
  <si>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</si>
  <si>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</si>
  <si>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</si>
  <si>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</si>
  <si>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</si>
  <si>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</si>
  <si>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</si>
  <si>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</si>
  <si>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</si>
  <si>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</si>
  <si>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</si>
  <si>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</si>
  <si>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</si>
  <si>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</si>
  <si>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</si>
  <si>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</si>
  <si>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</si>
  <si>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</si>
  <si>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</si>
  <si>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</si>
  <si>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</si>
  <si>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</si>
  <si>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</si>
  <si>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</si>
  <si>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</si>
  <si>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</si>
  <si>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</si>
  <si>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</si>
  <si>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</si>
  <si>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</si>
  <si>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</si>
  <si>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</si>
  <si>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76 X CARRERA 58</t>
  </si>
  <si>
    <t>GEOVANNIS GONZALEZ</t>
  </si>
  <si>
    <t xml:space="preserve">VOL MAX </t>
  </si>
  <si>
    <t>JHONY NAVARRO</t>
  </si>
  <si>
    <t>JULIO VASQUEZ</t>
  </si>
  <si>
    <t>8(OR-SUR)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</si>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</sst>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208.5</c:v>
                </c:pt>
                <c:pt idx="1">
                  <c:v>206.5</c:v>
                </c:pt>
                <c:pt idx="2">
                  <c:v>209</c:v>
                </c:pt>
                <c:pt idx="3">
                  <c:v>195.5</c:v>
                </c:pt>
                <c:pt idx="4">
                  <c:v>204</c:v>
                </c:pt>
                <c:pt idx="5">
                  <c:v>150.5</c:v>
                </c:pt>
                <c:pt idx="6">
                  <c:v>126.5</c:v>
                </c:pt>
                <c:pt idx="7">
                  <c:v>126.5</c:v>
                </c:pt>
                <c:pt idx="8">
                  <c:v>176</c:v>
                </c:pt>
                <c:pt idx="9">
                  <c:v>185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933376"/>
        <c:axId val="74941184"/>
      </c:barChart>
      <c:catAx>
        <c:axId val="74933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94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941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933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441.5</c:v>
                </c:pt>
                <c:pt idx="1">
                  <c:v>469.5</c:v>
                </c:pt>
                <c:pt idx="2">
                  <c:v>432.5</c:v>
                </c:pt>
                <c:pt idx="3">
                  <c:v>377</c:v>
                </c:pt>
                <c:pt idx="4">
                  <c:v>405</c:v>
                </c:pt>
                <c:pt idx="5">
                  <c:v>313.5</c:v>
                </c:pt>
                <c:pt idx="6">
                  <c:v>312.5</c:v>
                </c:pt>
                <c:pt idx="7">
                  <c:v>298.5</c:v>
                </c:pt>
                <c:pt idx="8">
                  <c:v>412.5</c:v>
                </c:pt>
                <c:pt idx="9">
                  <c:v>405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947840"/>
        <c:axId val="76950912"/>
      </c:barChart>
      <c:catAx>
        <c:axId val="76947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95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950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947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390</c:v>
                </c:pt>
                <c:pt idx="1">
                  <c:v>414.5</c:v>
                </c:pt>
                <c:pt idx="2">
                  <c:v>384</c:v>
                </c:pt>
                <c:pt idx="3">
                  <c:v>394.5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978816"/>
        <c:axId val="77023104"/>
      </c:barChart>
      <c:catAx>
        <c:axId val="7697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02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023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978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395.5</c:v>
                </c:pt>
                <c:pt idx="1">
                  <c:v>379.5</c:v>
                </c:pt>
                <c:pt idx="2">
                  <c:v>396</c:v>
                </c:pt>
                <c:pt idx="3">
                  <c:v>361</c:v>
                </c:pt>
                <c:pt idx="4">
                  <c:v>394</c:v>
                </c:pt>
                <c:pt idx="5">
                  <c:v>381</c:v>
                </c:pt>
                <c:pt idx="6">
                  <c:v>362</c:v>
                </c:pt>
                <c:pt idx="7">
                  <c:v>339.5</c:v>
                </c:pt>
                <c:pt idx="8">
                  <c:v>321</c:v>
                </c:pt>
                <c:pt idx="9">
                  <c:v>334.5</c:v>
                </c:pt>
                <c:pt idx="10">
                  <c:v>335.5</c:v>
                </c:pt>
                <c:pt idx="11">
                  <c:v>327</c:v>
                </c:pt>
                <c:pt idx="12">
                  <c:v>351.5</c:v>
                </c:pt>
                <c:pt idx="13">
                  <c:v>380</c:v>
                </c:pt>
                <c:pt idx="14">
                  <c:v>393.5</c:v>
                </c:pt>
                <c:pt idx="15">
                  <c:v>418.5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039104"/>
        <c:axId val="77050624"/>
      </c:barChart>
      <c:catAx>
        <c:axId val="77039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050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050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03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'G-8'!$A$10:$A$19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'G-8'!$F$10:$F$19</c:f>
              <c:numCache>
                <c:formatCode>0</c:formatCode>
                <c:ptCount val="10"/>
                <c:pt idx="0">
                  <c:v>26</c:v>
                </c:pt>
                <c:pt idx="1">
                  <c:v>48.5</c:v>
                </c:pt>
                <c:pt idx="2">
                  <c:v>36.5</c:v>
                </c:pt>
                <c:pt idx="3">
                  <c:v>26.5</c:v>
                </c:pt>
                <c:pt idx="4">
                  <c:v>35</c:v>
                </c:pt>
                <c:pt idx="5">
                  <c:v>36</c:v>
                </c:pt>
                <c:pt idx="6">
                  <c:v>26.5</c:v>
                </c:pt>
                <c:pt idx="7">
                  <c:v>33.5</c:v>
                </c:pt>
                <c:pt idx="8">
                  <c:v>38</c:v>
                </c:pt>
                <c:pt idx="9">
                  <c:v>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742464"/>
        <c:axId val="77745536"/>
      </c:barChart>
      <c:catAx>
        <c:axId val="77742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74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745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742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'G-8'!$O$10:$O$21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'G-8'!$T$10:$T$21</c:f>
              <c:numCache>
                <c:formatCode>0</c:formatCode>
                <c:ptCount val="12"/>
                <c:pt idx="0">
                  <c:v>42</c:v>
                </c:pt>
                <c:pt idx="1">
                  <c:v>46</c:v>
                </c:pt>
                <c:pt idx="2">
                  <c:v>28</c:v>
                </c:pt>
                <c:pt idx="3">
                  <c:v>34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761152"/>
        <c:axId val="77784960"/>
      </c:barChart>
      <c:catAx>
        <c:axId val="77761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784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784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761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16E-2"/>
          <c:y val="0.21153978578091179"/>
          <c:w val="0.92653184328741933"/>
          <c:h val="0.500003130027603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('G-8'!$F$20:$F$22,'G-8'!$M$10:$M$22)</c:f>
              <c:numCache>
                <c:formatCode>0</c:formatCode>
                <c:ptCount val="16"/>
                <c:pt idx="0">
                  <c:v>37.5</c:v>
                </c:pt>
                <c:pt idx="1">
                  <c:v>36</c:v>
                </c:pt>
                <c:pt idx="2">
                  <c:v>38.5</c:v>
                </c:pt>
                <c:pt idx="3">
                  <c:v>35.5</c:v>
                </c:pt>
                <c:pt idx="4">
                  <c:v>42</c:v>
                </c:pt>
                <c:pt idx="5">
                  <c:v>36</c:v>
                </c:pt>
                <c:pt idx="6">
                  <c:v>34.5</c:v>
                </c:pt>
                <c:pt idx="7">
                  <c:v>27</c:v>
                </c:pt>
                <c:pt idx="8">
                  <c:v>28</c:v>
                </c:pt>
                <c:pt idx="9">
                  <c:v>28</c:v>
                </c:pt>
                <c:pt idx="10">
                  <c:v>28.5</c:v>
                </c:pt>
                <c:pt idx="11">
                  <c:v>21.5</c:v>
                </c:pt>
                <c:pt idx="12">
                  <c:v>19.5</c:v>
                </c:pt>
                <c:pt idx="13">
                  <c:v>34</c:v>
                </c:pt>
                <c:pt idx="14">
                  <c:v>29</c:v>
                </c:pt>
                <c:pt idx="15">
                  <c:v>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501952"/>
        <c:axId val="77513472"/>
      </c:barChart>
      <c:catAx>
        <c:axId val="77501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51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513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501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819.5</c:v>
                </c:pt>
                <c:pt idx="4">
                  <c:v>815</c:v>
                </c:pt>
                <c:pt idx="5">
                  <c:v>759</c:v>
                </c:pt>
                <c:pt idx="6">
                  <c:v>676.5</c:v>
                </c:pt>
                <c:pt idx="7">
                  <c:v>607.5</c:v>
                </c:pt>
                <c:pt idx="8">
                  <c:v>579.5</c:v>
                </c:pt>
                <c:pt idx="9">
                  <c:v>614</c:v>
                </c:pt>
                <c:pt idx="13">
                  <c:v>804.5</c:v>
                </c:pt>
                <c:pt idx="14">
                  <c:v>810.5</c:v>
                </c:pt>
                <c:pt idx="15">
                  <c:v>806.5</c:v>
                </c:pt>
                <c:pt idx="16">
                  <c:v>789</c:v>
                </c:pt>
                <c:pt idx="17">
                  <c:v>757</c:v>
                </c:pt>
                <c:pt idx="18">
                  <c:v>714.5</c:v>
                </c:pt>
                <c:pt idx="19">
                  <c:v>690.5</c:v>
                </c:pt>
                <c:pt idx="20">
                  <c:v>645</c:v>
                </c:pt>
                <c:pt idx="21">
                  <c:v>629.5</c:v>
                </c:pt>
                <c:pt idx="22">
                  <c:v>633</c:v>
                </c:pt>
                <c:pt idx="23">
                  <c:v>627</c:v>
                </c:pt>
                <c:pt idx="24">
                  <c:v>642</c:v>
                </c:pt>
                <c:pt idx="25">
                  <c:v>670.5</c:v>
                </c:pt>
                <c:pt idx="29">
                  <c:v>750</c:v>
                </c:pt>
                <c:pt idx="30">
                  <c:v>565.5</c:v>
                </c:pt>
                <c:pt idx="31">
                  <c:v>369.5</c:v>
                </c:pt>
                <c:pt idx="32">
                  <c:v>185.5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306.5</c:v>
                </c:pt>
                <c:pt idx="4">
                  <c:v>302</c:v>
                </c:pt>
                <c:pt idx="5">
                  <c:v>252</c:v>
                </c:pt>
                <c:pt idx="6">
                  <c:v>237.5</c:v>
                </c:pt>
                <c:pt idx="7">
                  <c:v>243</c:v>
                </c:pt>
                <c:pt idx="8">
                  <c:v>243.5</c:v>
                </c:pt>
                <c:pt idx="9">
                  <c:v>249.5</c:v>
                </c:pt>
                <c:pt idx="13">
                  <c:v>245.5</c:v>
                </c:pt>
                <c:pt idx="14">
                  <c:v>246</c:v>
                </c:pt>
                <c:pt idx="15">
                  <c:v>251.5</c:v>
                </c:pt>
                <c:pt idx="16">
                  <c:v>236.5</c:v>
                </c:pt>
                <c:pt idx="17">
                  <c:v>211</c:v>
                </c:pt>
                <c:pt idx="18">
                  <c:v>189.5</c:v>
                </c:pt>
                <c:pt idx="19">
                  <c:v>181.5</c:v>
                </c:pt>
                <c:pt idx="20">
                  <c:v>197</c:v>
                </c:pt>
                <c:pt idx="21">
                  <c:v>210</c:v>
                </c:pt>
                <c:pt idx="22">
                  <c:v>239</c:v>
                </c:pt>
                <c:pt idx="23">
                  <c:v>262.5</c:v>
                </c:pt>
                <c:pt idx="24">
                  <c:v>273</c:v>
                </c:pt>
                <c:pt idx="25">
                  <c:v>275.5</c:v>
                </c:pt>
                <c:pt idx="29">
                  <c:v>266</c:v>
                </c:pt>
                <c:pt idx="30">
                  <c:v>202</c:v>
                </c:pt>
                <c:pt idx="31">
                  <c:v>129.5</c:v>
                </c:pt>
                <c:pt idx="32">
                  <c:v>67.5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594.5</c:v>
                </c:pt>
                <c:pt idx="4">
                  <c:v>567</c:v>
                </c:pt>
                <c:pt idx="5">
                  <c:v>517</c:v>
                </c:pt>
                <c:pt idx="6">
                  <c:v>494</c:v>
                </c:pt>
                <c:pt idx="7">
                  <c:v>479</c:v>
                </c:pt>
                <c:pt idx="8">
                  <c:v>514</c:v>
                </c:pt>
                <c:pt idx="9">
                  <c:v>565</c:v>
                </c:pt>
                <c:pt idx="13">
                  <c:v>482</c:v>
                </c:pt>
                <c:pt idx="14">
                  <c:v>474</c:v>
                </c:pt>
                <c:pt idx="15">
                  <c:v>474</c:v>
                </c:pt>
                <c:pt idx="16">
                  <c:v>472.5</c:v>
                </c:pt>
                <c:pt idx="17">
                  <c:v>508.5</c:v>
                </c:pt>
                <c:pt idx="18">
                  <c:v>499.5</c:v>
                </c:pt>
                <c:pt idx="19">
                  <c:v>485</c:v>
                </c:pt>
                <c:pt idx="20">
                  <c:v>488.5</c:v>
                </c:pt>
                <c:pt idx="21">
                  <c:v>478.5</c:v>
                </c:pt>
                <c:pt idx="22">
                  <c:v>476.5</c:v>
                </c:pt>
                <c:pt idx="23">
                  <c:v>504.5</c:v>
                </c:pt>
                <c:pt idx="24">
                  <c:v>537</c:v>
                </c:pt>
                <c:pt idx="25">
                  <c:v>597.5</c:v>
                </c:pt>
                <c:pt idx="29">
                  <c:v>567</c:v>
                </c:pt>
                <c:pt idx="30">
                  <c:v>425.5</c:v>
                </c:pt>
                <c:pt idx="31">
                  <c:v>279.5</c:v>
                </c:pt>
                <c:pt idx="32">
                  <c:v>141.5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1720.5</c:v>
                </c:pt>
                <c:pt idx="4">
                  <c:v>1684</c:v>
                </c:pt>
                <c:pt idx="5">
                  <c:v>1528</c:v>
                </c:pt>
                <c:pt idx="6">
                  <c:v>1408</c:v>
                </c:pt>
                <c:pt idx="7">
                  <c:v>1329.5</c:v>
                </c:pt>
                <c:pt idx="8">
                  <c:v>1337</c:v>
                </c:pt>
                <c:pt idx="9">
                  <c:v>1428.5</c:v>
                </c:pt>
                <c:pt idx="13">
                  <c:v>1532</c:v>
                </c:pt>
                <c:pt idx="14">
                  <c:v>1530.5</c:v>
                </c:pt>
                <c:pt idx="15">
                  <c:v>1532</c:v>
                </c:pt>
                <c:pt idx="16">
                  <c:v>1498</c:v>
                </c:pt>
                <c:pt idx="17">
                  <c:v>1476.5</c:v>
                </c:pt>
                <c:pt idx="18">
                  <c:v>1403.5</c:v>
                </c:pt>
                <c:pt idx="19">
                  <c:v>1357</c:v>
                </c:pt>
                <c:pt idx="20">
                  <c:v>1330.5</c:v>
                </c:pt>
                <c:pt idx="21">
                  <c:v>1318</c:v>
                </c:pt>
                <c:pt idx="22">
                  <c:v>1348.5</c:v>
                </c:pt>
                <c:pt idx="23">
                  <c:v>1394</c:v>
                </c:pt>
                <c:pt idx="24">
                  <c:v>1452</c:v>
                </c:pt>
                <c:pt idx="25">
                  <c:v>1543.5</c:v>
                </c:pt>
                <c:pt idx="29">
                  <c:v>1583</c:v>
                </c:pt>
                <c:pt idx="30">
                  <c:v>1193</c:v>
                </c:pt>
                <c:pt idx="31">
                  <c:v>778.5</c:v>
                </c:pt>
                <c:pt idx="32">
                  <c:v>394.5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118272"/>
        <c:axId val="74119808"/>
      </c:lineChart>
      <c:catAx>
        <c:axId val="7411827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4119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1198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41182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198.5</c:v>
                </c:pt>
                <c:pt idx="1">
                  <c:v>199.5</c:v>
                </c:pt>
                <c:pt idx="2">
                  <c:v>203.5</c:v>
                </c:pt>
                <c:pt idx="3">
                  <c:v>203</c:v>
                </c:pt>
                <c:pt idx="4">
                  <c:v>204.5</c:v>
                </c:pt>
                <c:pt idx="5">
                  <c:v>195.5</c:v>
                </c:pt>
                <c:pt idx="6">
                  <c:v>186</c:v>
                </c:pt>
                <c:pt idx="7">
                  <c:v>171</c:v>
                </c:pt>
                <c:pt idx="8">
                  <c:v>162</c:v>
                </c:pt>
                <c:pt idx="9">
                  <c:v>171.5</c:v>
                </c:pt>
                <c:pt idx="10">
                  <c:v>140.5</c:v>
                </c:pt>
                <c:pt idx="11">
                  <c:v>155.5</c:v>
                </c:pt>
                <c:pt idx="12">
                  <c:v>165.5</c:v>
                </c:pt>
                <c:pt idx="13">
                  <c:v>165.5</c:v>
                </c:pt>
                <c:pt idx="14">
                  <c:v>155.5</c:v>
                </c:pt>
                <c:pt idx="15">
                  <c:v>184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993664"/>
        <c:axId val="74996736"/>
      </c:barChart>
      <c:catAx>
        <c:axId val="74993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99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996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993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1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184.5</c:v>
                </c:pt>
                <c:pt idx="1">
                  <c:v>196</c:v>
                </c:pt>
                <c:pt idx="2">
                  <c:v>184</c:v>
                </c:pt>
                <c:pt idx="3">
                  <c:v>185.5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020544"/>
        <c:axId val="76039680"/>
      </c:barChart>
      <c:catAx>
        <c:axId val="75020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03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039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020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80</c:v>
                </c:pt>
                <c:pt idx="1">
                  <c:v>98</c:v>
                </c:pt>
                <c:pt idx="2">
                  <c:v>76</c:v>
                </c:pt>
                <c:pt idx="3">
                  <c:v>52.5</c:v>
                </c:pt>
                <c:pt idx="4">
                  <c:v>75.5</c:v>
                </c:pt>
                <c:pt idx="5">
                  <c:v>48</c:v>
                </c:pt>
                <c:pt idx="6">
                  <c:v>61.5</c:v>
                </c:pt>
                <c:pt idx="7">
                  <c:v>58</c:v>
                </c:pt>
                <c:pt idx="8">
                  <c:v>76</c:v>
                </c:pt>
                <c:pt idx="9">
                  <c:v>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867264"/>
        <c:axId val="75870592"/>
      </c:barChart>
      <c:catAx>
        <c:axId val="7586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87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87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867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64</c:v>
                </c:pt>
                <c:pt idx="1">
                  <c:v>72.5</c:v>
                </c:pt>
                <c:pt idx="2">
                  <c:v>62</c:v>
                </c:pt>
                <c:pt idx="3">
                  <c:v>67.5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912320"/>
        <c:axId val="75932032"/>
      </c:barChart>
      <c:catAx>
        <c:axId val="75912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32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932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12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6"/>
          <c:y val="3.2258064516129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62</c:v>
                </c:pt>
                <c:pt idx="1">
                  <c:v>51</c:v>
                </c:pt>
                <c:pt idx="2">
                  <c:v>63</c:v>
                </c:pt>
                <c:pt idx="3">
                  <c:v>69.5</c:v>
                </c:pt>
                <c:pt idx="4">
                  <c:v>62.5</c:v>
                </c:pt>
                <c:pt idx="5">
                  <c:v>56.5</c:v>
                </c:pt>
                <c:pt idx="6">
                  <c:v>48</c:v>
                </c:pt>
                <c:pt idx="7">
                  <c:v>44</c:v>
                </c:pt>
                <c:pt idx="8">
                  <c:v>41</c:v>
                </c:pt>
                <c:pt idx="9">
                  <c:v>48.5</c:v>
                </c:pt>
                <c:pt idx="10">
                  <c:v>63.5</c:v>
                </c:pt>
                <c:pt idx="11">
                  <c:v>57</c:v>
                </c:pt>
                <c:pt idx="12">
                  <c:v>70</c:v>
                </c:pt>
                <c:pt idx="13">
                  <c:v>72</c:v>
                </c:pt>
                <c:pt idx="14">
                  <c:v>74</c:v>
                </c:pt>
                <c:pt idx="15">
                  <c:v>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946240"/>
        <c:axId val="75970048"/>
      </c:barChart>
      <c:catAx>
        <c:axId val="7594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70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970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46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153</c:v>
                </c:pt>
                <c:pt idx="1">
                  <c:v>165</c:v>
                </c:pt>
                <c:pt idx="2">
                  <c:v>147.5</c:v>
                </c:pt>
                <c:pt idx="3">
                  <c:v>129</c:v>
                </c:pt>
                <c:pt idx="4">
                  <c:v>125.5</c:v>
                </c:pt>
                <c:pt idx="5">
                  <c:v>115</c:v>
                </c:pt>
                <c:pt idx="6">
                  <c:v>124.5</c:v>
                </c:pt>
                <c:pt idx="7">
                  <c:v>114</c:v>
                </c:pt>
                <c:pt idx="8">
                  <c:v>160.5</c:v>
                </c:pt>
                <c:pt idx="9">
                  <c:v>166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268288"/>
        <c:axId val="76271616"/>
      </c:barChart>
      <c:catAx>
        <c:axId val="76268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27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271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268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141.5</c:v>
                </c:pt>
                <c:pt idx="1">
                  <c:v>146</c:v>
                </c:pt>
                <c:pt idx="2">
                  <c:v>138</c:v>
                </c:pt>
                <c:pt idx="3">
                  <c:v>141.5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278400"/>
        <c:axId val="76314496"/>
      </c:barChart>
      <c:catAx>
        <c:axId val="76278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314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314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278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88E-2"/>
          <c:y val="0.21153978578091173"/>
          <c:w val="0.92653184328741933"/>
          <c:h val="0.500003130027603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135</c:v>
                </c:pt>
                <c:pt idx="1">
                  <c:v>129</c:v>
                </c:pt>
                <c:pt idx="2">
                  <c:v>129.5</c:v>
                </c:pt>
                <c:pt idx="3">
                  <c:v>88.5</c:v>
                </c:pt>
                <c:pt idx="4">
                  <c:v>127</c:v>
                </c:pt>
                <c:pt idx="5">
                  <c:v>129</c:v>
                </c:pt>
                <c:pt idx="6">
                  <c:v>128</c:v>
                </c:pt>
                <c:pt idx="7">
                  <c:v>124.5</c:v>
                </c:pt>
                <c:pt idx="8">
                  <c:v>118</c:v>
                </c:pt>
                <c:pt idx="9">
                  <c:v>114.5</c:v>
                </c:pt>
                <c:pt idx="10">
                  <c:v>131.5</c:v>
                </c:pt>
                <c:pt idx="11">
                  <c:v>114.5</c:v>
                </c:pt>
                <c:pt idx="12">
                  <c:v>116</c:v>
                </c:pt>
                <c:pt idx="13">
                  <c:v>142.5</c:v>
                </c:pt>
                <c:pt idx="14">
                  <c:v>164</c:v>
                </c:pt>
                <c:pt idx="15">
                  <c:v>175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420608"/>
        <c:axId val="76432128"/>
      </c:barChart>
      <c:catAx>
        <c:axId val="76420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432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432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420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479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479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14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9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81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82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83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97529" y="95250"/>
          <a:ext cx="213506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A26" sqref="A26:E26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2" width="11.5703125" customWidth="1"/>
    <col min="23" max="23" width="7.140625" customWidth="1"/>
    <col min="24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">
        <v>149</v>
      </c>
      <c r="E5" s="183"/>
      <c r="F5" s="183"/>
      <c r="G5" s="183"/>
      <c r="H5" s="183"/>
      <c r="I5" s="179" t="s">
        <v>53</v>
      </c>
      <c r="J5" s="179"/>
      <c r="K5" s="179"/>
      <c r="L5" s="184"/>
      <c r="M5" s="184"/>
      <c r="N5" s="184"/>
      <c r="O5" s="12"/>
      <c r="P5" s="179" t="s">
        <v>57</v>
      </c>
      <c r="Q5" s="179"/>
      <c r="R5" s="179"/>
      <c r="S5" s="182" t="s">
        <v>62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153</v>
      </c>
      <c r="E6" s="180"/>
      <c r="F6" s="180"/>
      <c r="G6" s="180"/>
      <c r="H6" s="180"/>
      <c r="I6" s="179" t="s">
        <v>59</v>
      </c>
      <c r="J6" s="179"/>
      <c r="K6" s="179"/>
      <c r="L6" s="185">
        <v>3</v>
      </c>
      <c r="M6" s="185"/>
      <c r="N6" s="185"/>
      <c r="O6" s="42"/>
      <c r="P6" s="179" t="s">
        <v>58</v>
      </c>
      <c r="Q6" s="179"/>
      <c r="R6" s="179"/>
      <c r="S6" s="192">
        <v>44056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34</v>
      </c>
      <c r="C10" s="46">
        <v>136</v>
      </c>
      <c r="D10" s="46">
        <v>24</v>
      </c>
      <c r="E10" s="46">
        <v>3</v>
      </c>
      <c r="F10" s="62">
        <f>B10*0.5+C10*1+D10*2+E10*2.5</f>
        <v>208.5</v>
      </c>
      <c r="G10" s="2"/>
      <c r="H10" s="19" t="s">
        <v>4</v>
      </c>
      <c r="I10" s="46">
        <v>49</v>
      </c>
      <c r="J10" s="46">
        <v>144</v>
      </c>
      <c r="K10" s="46">
        <v>16</v>
      </c>
      <c r="L10" s="46">
        <v>1</v>
      </c>
      <c r="M10" s="6">
        <f>I10*0.5+J10*1+K10*2+L10*2.5</f>
        <v>203</v>
      </c>
      <c r="N10" s="9">
        <f>F20+F21+F22+M10</f>
        <v>804.5</v>
      </c>
      <c r="O10" s="19" t="s">
        <v>43</v>
      </c>
      <c r="P10" s="46">
        <v>37</v>
      </c>
      <c r="Q10" s="46">
        <v>127</v>
      </c>
      <c r="R10" s="46">
        <v>17</v>
      </c>
      <c r="S10" s="46">
        <v>2</v>
      </c>
      <c r="T10" s="6">
        <f>P10*0.5+Q10*1+R10*2+S10*2.5</f>
        <v>184.5</v>
      </c>
      <c r="U10" s="10"/>
      <c r="AB10" s="1"/>
    </row>
    <row r="11" spans="1:28" ht="24" customHeight="1" x14ac:dyDescent="0.2">
      <c r="A11" s="18" t="s">
        <v>14</v>
      </c>
      <c r="B11" s="46">
        <v>37</v>
      </c>
      <c r="C11" s="46">
        <v>138</v>
      </c>
      <c r="D11" s="46">
        <v>20</v>
      </c>
      <c r="E11" s="46">
        <v>4</v>
      </c>
      <c r="F11" s="6">
        <f t="shared" ref="F11:F22" si="0">B11*0.5+C11*1+D11*2+E11*2.5</f>
        <v>206.5</v>
      </c>
      <c r="G11" s="2"/>
      <c r="H11" s="19" t="s">
        <v>5</v>
      </c>
      <c r="I11" s="46">
        <v>52</v>
      </c>
      <c r="J11" s="46">
        <v>139</v>
      </c>
      <c r="K11" s="46">
        <v>16</v>
      </c>
      <c r="L11" s="46">
        <v>3</v>
      </c>
      <c r="M11" s="6">
        <f t="shared" ref="M11:M22" si="1">I11*0.5+J11*1+K11*2+L11*2.5</f>
        <v>204.5</v>
      </c>
      <c r="N11" s="9">
        <f>F21+F22+M10+M11</f>
        <v>810.5</v>
      </c>
      <c r="O11" s="19" t="s">
        <v>44</v>
      </c>
      <c r="P11" s="46">
        <v>45</v>
      </c>
      <c r="Q11" s="46">
        <v>130</v>
      </c>
      <c r="R11" s="46">
        <v>18</v>
      </c>
      <c r="S11" s="46">
        <v>3</v>
      </c>
      <c r="T11" s="6">
        <f t="shared" ref="T11:T21" si="2">P11*0.5+Q11*1+R11*2+S11*2.5</f>
        <v>196</v>
      </c>
      <c r="U11" s="2"/>
      <c r="AB11" s="1"/>
    </row>
    <row r="12" spans="1:28" ht="24" customHeight="1" x14ac:dyDescent="0.2">
      <c r="A12" s="18" t="s">
        <v>17</v>
      </c>
      <c r="B12" s="46">
        <v>27</v>
      </c>
      <c r="C12" s="46">
        <v>144</v>
      </c>
      <c r="D12" s="46">
        <v>22</v>
      </c>
      <c r="E12" s="46">
        <v>3</v>
      </c>
      <c r="F12" s="6">
        <f t="shared" si="0"/>
        <v>209</v>
      </c>
      <c r="G12" s="2"/>
      <c r="H12" s="19" t="s">
        <v>6</v>
      </c>
      <c r="I12" s="46">
        <v>48</v>
      </c>
      <c r="J12" s="46">
        <v>124</v>
      </c>
      <c r="K12" s="46">
        <v>20</v>
      </c>
      <c r="L12" s="46">
        <v>3</v>
      </c>
      <c r="M12" s="6">
        <f t="shared" si="1"/>
        <v>195.5</v>
      </c>
      <c r="N12" s="2">
        <f>F22+M10+M11+M12</f>
        <v>806.5</v>
      </c>
      <c r="O12" s="19" t="s">
        <v>32</v>
      </c>
      <c r="P12" s="46">
        <v>39</v>
      </c>
      <c r="Q12" s="46">
        <v>114</v>
      </c>
      <c r="R12" s="46">
        <v>19</v>
      </c>
      <c r="S12" s="46">
        <v>5</v>
      </c>
      <c r="T12" s="6">
        <f t="shared" si="2"/>
        <v>184</v>
      </c>
      <c r="U12" s="2"/>
      <c r="AB12" s="1"/>
    </row>
    <row r="13" spans="1:28" ht="24" customHeight="1" x14ac:dyDescent="0.2">
      <c r="A13" s="18" t="s">
        <v>19</v>
      </c>
      <c r="B13" s="46">
        <v>24</v>
      </c>
      <c r="C13" s="46">
        <v>131</v>
      </c>
      <c r="D13" s="46">
        <v>20</v>
      </c>
      <c r="E13" s="46">
        <v>5</v>
      </c>
      <c r="F13" s="6">
        <f t="shared" si="0"/>
        <v>195.5</v>
      </c>
      <c r="G13" s="2">
        <f>F10+F11+F12+F13</f>
        <v>819.5</v>
      </c>
      <c r="H13" s="19" t="s">
        <v>7</v>
      </c>
      <c r="I13" s="46">
        <v>38</v>
      </c>
      <c r="J13" s="46">
        <v>119</v>
      </c>
      <c r="K13" s="46">
        <v>19</v>
      </c>
      <c r="L13" s="46">
        <v>4</v>
      </c>
      <c r="M13" s="6">
        <f t="shared" si="1"/>
        <v>186</v>
      </c>
      <c r="N13" s="2">
        <f t="shared" ref="N13:N18" si="3">M10+M11+M12+M13</f>
        <v>789</v>
      </c>
      <c r="O13" s="19" t="s">
        <v>33</v>
      </c>
      <c r="P13" s="46">
        <v>42</v>
      </c>
      <c r="Q13" s="46">
        <v>121</v>
      </c>
      <c r="R13" s="46">
        <v>18</v>
      </c>
      <c r="S13" s="46">
        <v>3</v>
      </c>
      <c r="T13" s="6">
        <f t="shared" si="2"/>
        <v>185.5</v>
      </c>
      <c r="U13" s="2">
        <f t="shared" ref="U13:U21" si="4">T10+T11+T12+T13</f>
        <v>750</v>
      </c>
      <c r="AB13" s="81">
        <v>241</v>
      </c>
    </row>
    <row r="14" spans="1:28" ht="24" customHeight="1" x14ac:dyDescent="0.2">
      <c r="A14" s="18" t="s">
        <v>21</v>
      </c>
      <c r="B14" s="46">
        <v>39</v>
      </c>
      <c r="C14" s="46">
        <v>123</v>
      </c>
      <c r="D14" s="46">
        <v>27</v>
      </c>
      <c r="E14" s="46">
        <v>3</v>
      </c>
      <c r="F14" s="6">
        <f t="shared" si="0"/>
        <v>204</v>
      </c>
      <c r="G14" s="2">
        <f t="shared" ref="G14:G19" si="5">F11+F12+F13+F14</f>
        <v>815</v>
      </c>
      <c r="H14" s="19" t="s">
        <v>9</v>
      </c>
      <c r="I14" s="46">
        <v>40</v>
      </c>
      <c r="J14" s="46">
        <v>114</v>
      </c>
      <c r="K14" s="46">
        <v>16</v>
      </c>
      <c r="L14" s="46">
        <v>2</v>
      </c>
      <c r="M14" s="6">
        <f t="shared" si="1"/>
        <v>171</v>
      </c>
      <c r="N14" s="2">
        <f t="shared" si="3"/>
        <v>757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565.5</v>
      </c>
      <c r="AB14" s="81">
        <v>250</v>
      </c>
    </row>
    <row r="15" spans="1:28" ht="24" customHeight="1" x14ac:dyDescent="0.2">
      <c r="A15" s="18" t="s">
        <v>23</v>
      </c>
      <c r="B15" s="46">
        <v>36</v>
      </c>
      <c r="C15" s="46">
        <v>86</v>
      </c>
      <c r="D15" s="46">
        <v>17</v>
      </c>
      <c r="E15" s="46">
        <v>5</v>
      </c>
      <c r="F15" s="6">
        <f t="shared" si="0"/>
        <v>150.5</v>
      </c>
      <c r="G15" s="2">
        <f t="shared" si="5"/>
        <v>759</v>
      </c>
      <c r="H15" s="19" t="s">
        <v>12</v>
      </c>
      <c r="I15" s="46">
        <v>42</v>
      </c>
      <c r="J15" s="46">
        <v>112</v>
      </c>
      <c r="K15" s="46">
        <v>12</v>
      </c>
      <c r="L15" s="46">
        <v>2</v>
      </c>
      <c r="M15" s="6">
        <f t="shared" si="1"/>
        <v>162</v>
      </c>
      <c r="N15" s="2">
        <f t="shared" si="3"/>
        <v>714.5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369.5</v>
      </c>
      <c r="AB15" s="81">
        <v>262</v>
      </c>
    </row>
    <row r="16" spans="1:28" ht="24" customHeight="1" x14ac:dyDescent="0.2">
      <c r="A16" s="18" t="s">
        <v>39</v>
      </c>
      <c r="B16" s="46">
        <v>16</v>
      </c>
      <c r="C16" s="46">
        <v>85</v>
      </c>
      <c r="D16" s="46">
        <v>13</v>
      </c>
      <c r="E16" s="46">
        <v>3</v>
      </c>
      <c r="F16" s="6">
        <f t="shared" si="0"/>
        <v>126.5</v>
      </c>
      <c r="G16" s="2">
        <f t="shared" si="5"/>
        <v>676.5</v>
      </c>
      <c r="H16" s="19" t="s">
        <v>15</v>
      </c>
      <c r="I16" s="46">
        <v>35</v>
      </c>
      <c r="J16" s="46">
        <v>110</v>
      </c>
      <c r="K16" s="46">
        <v>17</v>
      </c>
      <c r="L16" s="46">
        <v>4</v>
      </c>
      <c r="M16" s="6">
        <f t="shared" si="1"/>
        <v>171.5</v>
      </c>
      <c r="N16" s="2">
        <f t="shared" si="3"/>
        <v>690.5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185.5</v>
      </c>
      <c r="AB16" s="81">
        <v>270.5</v>
      </c>
    </row>
    <row r="17" spans="1:28" ht="24" customHeight="1" x14ac:dyDescent="0.2">
      <c r="A17" s="18" t="s">
        <v>40</v>
      </c>
      <c r="B17" s="46">
        <v>23</v>
      </c>
      <c r="C17" s="46">
        <v>68</v>
      </c>
      <c r="D17" s="46">
        <v>21</v>
      </c>
      <c r="E17" s="46">
        <v>2</v>
      </c>
      <c r="F17" s="6">
        <f t="shared" si="0"/>
        <v>126.5</v>
      </c>
      <c r="G17" s="2">
        <f t="shared" si="5"/>
        <v>607.5</v>
      </c>
      <c r="H17" s="19" t="s">
        <v>18</v>
      </c>
      <c r="I17" s="46">
        <v>33</v>
      </c>
      <c r="J17" s="46">
        <v>89</v>
      </c>
      <c r="K17" s="46">
        <v>15</v>
      </c>
      <c r="L17" s="46">
        <v>2</v>
      </c>
      <c r="M17" s="6">
        <f t="shared" si="1"/>
        <v>140.5</v>
      </c>
      <c r="N17" s="2">
        <f t="shared" si="3"/>
        <v>645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AB17" s="81">
        <v>289.5</v>
      </c>
    </row>
    <row r="18" spans="1:28" ht="24" customHeight="1" x14ac:dyDescent="0.2">
      <c r="A18" s="18" t="s">
        <v>41</v>
      </c>
      <c r="B18" s="46">
        <v>31</v>
      </c>
      <c r="C18" s="46">
        <v>114</v>
      </c>
      <c r="D18" s="46">
        <v>17</v>
      </c>
      <c r="E18" s="46">
        <v>5</v>
      </c>
      <c r="F18" s="6">
        <f t="shared" si="0"/>
        <v>176</v>
      </c>
      <c r="G18" s="2">
        <f t="shared" si="5"/>
        <v>579.5</v>
      </c>
      <c r="H18" s="19" t="s">
        <v>20</v>
      </c>
      <c r="I18" s="46">
        <v>38</v>
      </c>
      <c r="J18" s="46">
        <v>95</v>
      </c>
      <c r="K18" s="46">
        <v>17</v>
      </c>
      <c r="L18" s="46">
        <v>3</v>
      </c>
      <c r="M18" s="6">
        <f t="shared" si="1"/>
        <v>155.5</v>
      </c>
      <c r="N18" s="2">
        <f t="shared" si="3"/>
        <v>629.5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AB18" s="81">
        <v>291</v>
      </c>
    </row>
    <row r="19" spans="1:28" ht="24" customHeight="1" thickBot="1" x14ac:dyDescent="0.25">
      <c r="A19" s="21" t="s">
        <v>42</v>
      </c>
      <c r="B19" s="47">
        <v>33</v>
      </c>
      <c r="C19" s="47">
        <v>122</v>
      </c>
      <c r="D19" s="47">
        <v>17</v>
      </c>
      <c r="E19" s="47">
        <v>5</v>
      </c>
      <c r="F19" s="7">
        <f t="shared" si="0"/>
        <v>185</v>
      </c>
      <c r="G19" s="3">
        <f t="shared" si="5"/>
        <v>614</v>
      </c>
      <c r="H19" s="20" t="s">
        <v>22</v>
      </c>
      <c r="I19" s="45">
        <v>33</v>
      </c>
      <c r="J19" s="45">
        <v>107</v>
      </c>
      <c r="K19" s="45">
        <v>16</v>
      </c>
      <c r="L19" s="45">
        <v>4</v>
      </c>
      <c r="M19" s="6">
        <f t="shared" si="1"/>
        <v>165.5</v>
      </c>
      <c r="N19" s="2">
        <f>M16+M17+M18+M19</f>
        <v>633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AB19" s="81">
        <v>294</v>
      </c>
    </row>
    <row r="20" spans="1:28" ht="24" customHeight="1" x14ac:dyDescent="0.2">
      <c r="A20" s="19" t="s">
        <v>27</v>
      </c>
      <c r="B20" s="45">
        <v>57</v>
      </c>
      <c r="C20" s="45">
        <v>131</v>
      </c>
      <c r="D20" s="45">
        <v>17</v>
      </c>
      <c r="E20" s="45">
        <v>2</v>
      </c>
      <c r="F20" s="8">
        <f t="shared" si="0"/>
        <v>198.5</v>
      </c>
      <c r="G20" s="35"/>
      <c r="H20" s="19" t="s">
        <v>24</v>
      </c>
      <c r="I20" s="46">
        <v>37</v>
      </c>
      <c r="J20" s="46">
        <v>114</v>
      </c>
      <c r="K20" s="46">
        <v>14</v>
      </c>
      <c r="L20" s="46">
        <v>2</v>
      </c>
      <c r="M20" s="8">
        <f t="shared" si="1"/>
        <v>165.5</v>
      </c>
      <c r="N20" s="2">
        <f>M17+M18+M19+M20</f>
        <v>627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AB20" s="81">
        <v>299</v>
      </c>
    </row>
    <row r="21" spans="1:28" ht="24" customHeight="1" thickBot="1" x14ac:dyDescent="0.25">
      <c r="A21" s="19" t="s">
        <v>28</v>
      </c>
      <c r="B21" s="46">
        <v>60</v>
      </c>
      <c r="C21" s="46">
        <v>126</v>
      </c>
      <c r="D21" s="46">
        <v>18</v>
      </c>
      <c r="E21" s="46">
        <v>3</v>
      </c>
      <c r="F21" s="6">
        <f t="shared" si="0"/>
        <v>199.5</v>
      </c>
      <c r="G21" s="36"/>
      <c r="H21" s="20" t="s">
        <v>25</v>
      </c>
      <c r="I21" s="46">
        <v>29</v>
      </c>
      <c r="J21" s="46">
        <v>109</v>
      </c>
      <c r="K21" s="46">
        <v>11</v>
      </c>
      <c r="L21" s="46">
        <v>4</v>
      </c>
      <c r="M21" s="6">
        <f t="shared" si="1"/>
        <v>155.5</v>
      </c>
      <c r="N21" s="2">
        <f>M18+M19+M20+M21</f>
        <v>642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AB21" s="81">
        <v>299.5</v>
      </c>
    </row>
    <row r="22" spans="1:28" ht="24" customHeight="1" thickBot="1" x14ac:dyDescent="0.25">
      <c r="A22" s="19" t="s">
        <v>1</v>
      </c>
      <c r="B22" s="46">
        <v>51</v>
      </c>
      <c r="C22" s="46">
        <v>139</v>
      </c>
      <c r="D22" s="46">
        <v>17</v>
      </c>
      <c r="E22" s="46">
        <v>2</v>
      </c>
      <c r="F22" s="6">
        <f t="shared" si="0"/>
        <v>203.5</v>
      </c>
      <c r="G22" s="2"/>
      <c r="H22" s="21" t="s">
        <v>26</v>
      </c>
      <c r="I22" s="47">
        <v>48</v>
      </c>
      <c r="J22" s="47">
        <v>118</v>
      </c>
      <c r="K22" s="47">
        <v>16</v>
      </c>
      <c r="L22" s="47">
        <v>4</v>
      </c>
      <c r="M22" s="6">
        <f t="shared" si="1"/>
        <v>184</v>
      </c>
      <c r="N22" s="3">
        <f>M19+M20+M21+M22</f>
        <v>670.5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819.5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810.5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750</v>
      </c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64</v>
      </c>
      <c r="G24" s="88"/>
      <c r="H24" s="170"/>
      <c r="I24" s="171"/>
      <c r="J24" s="82" t="s">
        <v>72</v>
      </c>
      <c r="K24" s="86"/>
      <c r="L24" s="86"/>
      <c r="M24" s="87" t="s">
        <v>63</v>
      </c>
      <c r="N24" s="88"/>
      <c r="O24" s="170"/>
      <c r="P24" s="171"/>
      <c r="Q24" s="82" t="s">
        <v>72</v>
      </c>
      <c r="R24" s="86"/>
      <c r="S24" s="86"/>
      <c r="T24" s="87" t="s">
        <v>76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S14" sqref="S1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9" t="str">
        <f>'G-1'!E4:H4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9" t="str">
        <f>'G-1'!D5:H5</f>
        <v>CALLE 76 X CARRERA 58</v>
      </c>
      <c r="E5" s="209"/>
      <c r="F5" s="209"/>
      <c r="G5" s="209"/>
      <c r="H5" s="209"/>
      <c r="I5" s="206" t="s">
        <v>53</v>
      </c>
      <c r="J5" s="206"/>
      <c r="K5" s="206"/>
      <c r="L5" s="184">
        <f>'G-1'!L5:N5</f>
        <v>0</v>
      </c>
      <c r="M5" s="184"/>
      <c r="N5" s="184"/>
      <c r="O5" s="50"/>
      <c r="P5" s="206" t="s">
        <v>57</v>
      </c>
      <c r="Q5" s="206"/>
      <c r="R5" s="206"/>
      <c r="S5" s="184" t="s">
        <v>134</v>
      </c>
      <c r="T5" s="184"/>
      <c r="U5" s="184"/>
    </row>
    <row r="6" spans="1:28" ht="12.75" customHeight="1" x14ac:dyDescent="0.2">
      <c r="A6" s="206" t="s">
        <v>55</v>
      </c>
      <c r="B6" s="206"/>
      <c r="C6" s="206"/>
      <c r="D6" s="207" t="s">
        <v>155</v>
      </c>
      <c r="E6" s="207"/>
      <c r="F6" s="207"/>
      <c r="G6" s="207"/>
      <c r="H6" s="207"/>
      <c r="I6" s="206" t="s">
        <v>59</v>
      </c>
      <c r="J6" s="206"/>
      <c r="K6" s="206"/>
      <c r="L6" s="216">
        <v>2</v>
      </c>
      <c r="M6" s="216"/>
      <c r="N6" s="216"/>
      <c r="O6" s="54"/>
      <c r="P6" s="206" t="s">
        <v>58</v>
      </c>
      <c r="Q6" s="206"/>
      <c r="R6" s="206"/>
      <c r="S6" s="210">
        <f>'G-1'!S6:U6</f>
        <v>44056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4</v>
      </c>
      <c r="C10" s="61">
        <v>74</v>
      </c>
      <c r="D10" s="61">
        <v>2</v>
      </c>
      <c r="E10" s="61">
        <v>0</v>
      </c>
      <c r="F10" s="62">
        <f t="shared" ref="F10:F22" si="0">B10*0.5+C10*1+D10*2+E10*2.5</f>
        <v>80</v>
      </c>
      <c r="G10" s="63"/>
      <c r="H10" s="64" t="s">
        <v>4</v>
      </c>
      <c r="I10" s="46">
        <v>19</v>
      </c>
      <c r="J10" s="46">
        <v>56</v>
      </c>
      <c r="K10" s="46">
        <v>2</v>
      </c>
      <c r="L10" s="46">
        <v>0</v>
      </c>
      <c r="M10" s="62">
        <f t="shared" ref="M10:M22" si="1">I10*0.5+J10*1+K10*2+L10*2.5</f>
        <v>69.5</v>
      </c>
      <c r="N10" s="65">
        <f>F20+F21+F22+M10</f>
        <v>245.5</v>
      </c>
      <c r="O10" s="64" t="s">
        <v>43</v>
      </c>
      <c r="P10" s="46">
        <v>10</v>
      </c>
      <c r="Q10" s="46">
        <v>55</v>
      </c>
      <c r="R10" s="46">
        <v>2</v>
      </c>
      <c r="S10" s="46">
        <v>0</v>
      </c>
      <c r="T10" s="62">
        <f t="shared" ref="T10:T21" si="2">P10*0.5+Q10*1+R10*2+S10*2.5</f>
        <v>64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9</v>
      </c>
      <c r="C11" s="61">
        <v>87</v>
      </c>
      <c r="D11" s="61">
        <v>2</v>
      </c>
      <c r="E11" s="61">
        <v>1</v>
      </c>
      <c r="F11" s="62">
        <f t="shared" si="0"/>
        <v>98</v>
      </c>
      <c r="G11" s="63"/>
      <c r="H11" s="64" t="s">
        <v>5</v>
      </c>
      <c r="I11" s="46">
        <v>17</v>
      </c>
      <c r="J11" s="46">
        <v>54</v>
      </c>
      <c r="K11" s="46">
        <v>0</v>
      </c>
      <c r="L11" s="46">
        <v>0</v>
      </c>
      <c r="M11" s="62">
        <f t="shared" si="1"/>
        <v>62.5</v>
      </c>
      <c r="N11" s="65">
        <f>F21+F22+M10+M11</f>
        <v>246</v>
      </c>
      <c r="O11" s="64" t="s">
        <v>44</v>
      </c>
      <c r="P11" s="46">
        <v>8</v>
      </c>
      <c r="Q11" s="46">
        <v>64</v>
      </c>
      <c r="R11" s="46">
        <v>1</v>
      </c>
      <c r="S11" s="46">
        <v>1</v>
      </c>
      <c r="T11" s="62">
        <f t="shared" si="2"/>
        <v>72.5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</v>
      </c>
      <c r="C12" s="61">
        <v>71</v>
      </c>
      <c r="D12" s="61">
        <v>1</v>
      </c>
      <c r="E12" s="61">
        <v>0</v>
      </c>
      <c r="F12" s="62">
        <f t="shared" si="0"/>
        <v>76</v>
      </c>
      <c r="G12" s="63"/>
      <c r="H12" s="64" t="s">
        <v>6</v>
      </c>
      <c r="I12" s="46">
        <v>11</v>
      </c>
      <c r="J12" s="46">
        <v>42</v>
      </c>
      <c r="K12" s="46">
        <v>2</v>
      </c>
      <c r="L12" s="46">
        <v>2</v>
      </c>
      <c r="M12" s="62">
        <f t="shared" si="1"/>
        <v>56.5</v>
      </c>
      <c r="N12" s="63">
        <f>F22+M10+M11+M12</f>
        <v>251.5</v>
      </c>
      <c r="O12" s="64" t="s">
        <v>32</v>
      </c>
      <c r="P12" s="46">
        <v>13</v>
      </c>
      <c r="Q12" s="46">
        <v>47</v>
      </c>
      <c r="R12" s="46">
        <v>3</v>
      </c>
      <c r="S12" s="46">
        <v>1</v>
      </c>
      <c r="T12" s="62">
        <f t="shared" si="2"/>
        <v>62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</v>
      </c>
      <c r="C13" s="61">
        <v>48</v>
      </c>
      <c r="D13" s="61">
        <v>1</v>
      </c>
      <c r="E13" s="61">
        <v>0</v>
      </c>
      <c r="F13" s="62">
        <f t="shared" si="0"/>
        <v>52.5</v>
      </c>
      <c r="G13" s="63">
        <f t="shared" ref="G13:G19" si="3">F10+F11+F12+F13</f>
        <v>306.5</v>
      </c>
      <c r="H13" s="64" t="s">
        <v>7</v>
      </c>
      <c r="I13" s="46">
        <v>8</v>
      </c>
      <c r="J13" s="46">
        <v>35</v>
      </c>
      <c r="K13" s="46">
        <v>2</v>
      </c>
      <c r="L13" s="46">
        <v>2</v>
      </c>
      <c r="M13" s="62">
        <f t="shared" si="1"/>
        <v>48</v>
      </c>
      <c r="N13" s="63">
        <f t="shared" ref="N13:N18" si="4">M10+M11+M12+M13</f>
        <v>236.5</v>
      </c>
      <c r="O13" s="64" t="s">
        <v>33</v>
      </c>
      <c r="P13" s="46">
        <v>10</v>
      </c>
      <c r="Q13" s="46">
        <v>58</v>
      </c>
      <c r="R13" s="46">
        <v>1</v>
      </c>
      <c r="S13" s="46">
        <v>1</v>
      </c>
      <c r="T13" s="62">
        <f t="shared" si="2"/>
        <v>67.5</v>
      </c>
      <c r="U13" s="63">
        <f t="shared" ref="U13:U21" si="5">T10+T11+T12+T13</f>
        <v>266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5</v>
      </c>
      <c r="C14" s="61">
        <v>69</v>
      </c>
      <c r="D14" s="61">
        <v>2</v>
      </c>
      <c r="E14" s="61">
        <v>0</v>
      </c>
      <c r="F14" s="62">
        <f t="shared" si="0"/>
        <v>75.5</v>
      </c>
      <c r="G14" s="63">
        <f t="shared" si="3"/>
        <v>302</v>
      </c>
      <c r="H14" s="64" t="s">
        <v>9</v>
      </c>
      <c r="I14" s="46">
        <v>10</v>
      </c>
      <c r="J14" s="46">
        <v>39</v>
      </c>
      <c r="K14" s="46">
        <v>0</v>
      </c>
      <c r="L14" s="46">
        <v>0</v>
      </c>
      <c r="M14" s="62">
        <f t="shared" si="1"/>
        <v>44</v>
      </c>
      <c r="N14" s="63">
        <f t="shared" si="4"/>
        <v>211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202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8</v>
      </c>
      <c r="C15" s="61">
        <v>42</v>
      </c>
      <c r="D15" s="61">
        <v>1</v>
      </c>
      <c r="E15" s="61">
        <v>0</v>
      </c>
      <c r="F15" s="62">
        <f t="shared" si="0"/>
        <v>48</v>
      </c>
      <c r="G15" s="63">
        <f t="shared" si="3"/>
        <v>252</v>
      </c>
      <c r="H15" s="64" t="s">
        <v>12</v>
      </c>
      <c r="I15" s="46">
        <v>12</v>
      </c>
      <c r="J15" s="46">
        <v>35</v>
      </c>
      <c r="K15" s="46">
        <v>0</v>
      </c>
      <c r="L15" s="46">
        <v>0</v>
      </c>
      <c r="M15" s="62">
        <f t="shared" si="1"/>
        <v>41</v>
      </c>
      <c r="N15" s="63">
        <f t="shared" si="4"/>
        <v>189.5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129.5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7</v>
      </c>
      <c r="C16" s="61">
        <v>54</v>
      </c>
      <c r="D16" s="61">
        <v>2</v>
      </c>
      <c r="E16" s="61">
        <v>0</v>
      </c>
      <c r="F16" s="62">
        <f t="shared" si="0"/>
        <v>61.5</v>
      </c>
      <c r="G16" s="63">
        <f t="shared" si="3"/>
        <v>237.5</v>
      </c>
      <c r="H16" s="64" t="s">
        <v>15</v>
      </c>
      <c r="I16" s="46">
        <v>11</v>
      </c>
      <c r="J16" s="46">
        <v>41</v>
      </c>
      <c r="K16" s="46">
        <v>1</v>
      </c>
      <c r="L16" s="46">
        <v>0</v>
      </c>
      <c r="M16" s="62">
        <f t="shared" si="1"/>
        <v>48.5</v>
      </c>
      <c r="N16" s="63">
        <f t="shared" si="4"/>
        <v>181.5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67.5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8</v>
      </c>
      <c r="C17" s="61">
        <v>52</v>
      </c>
      <c r="D17" s="61">
        <v>1</v>
      </c>
      <c r="E17" s="61">
        <v>0</v>
      </c>
      <c r="F17" s="62">
        <f t="shared" si="0"/>
        <v>58</v>
      </c>
      <c r="G17" s="63">
        <f t="shared" si="3"/>
        <v>243</v>
      </c>
      <c r="H17" s="64" t="s">
        <v>18</v>
      </c>
      <c r="I17" s="46">
        <v>19</v>
      </c>
      <c r="J17" s="46">
        <v>52</v>
      </c>
      <c r="K17" s="46">
        <v>1</v>
      </c>
      <c r="L17" s="46">
        <v>0</v>
      </c>
      <c r="M17" s="62">
        <f t="shared" si="1"/>
        <v>63.5</v>
      </c>
      <c r="N17" s="63">
        <f t="shared" si="4"/>
        <v>197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10</v>
      </c>
      <c r="C18" s="61">
        <v>65</v>
      </c>
      <c r="D18" s="61">
        <v>3</v>
      </c>
      <c r="E18" s="61">
        <v>0</v>
      </c>
      <c r="F18" s="62">
        <f t="shared" si="0"/>
        <v>76</v>
      </c>
      <c r="G18" s="63">
        <f t="shared" si="3"/>
        <v>243.5</v>
      </c>
      <c r="H18" s="64" t="s">
        <v>20</v>
      </c>
      <c r="I18" s="46">
        <v>17</v>
      </c>
      <c r="J18" s="46">
        <v>46</v>
      </c>
      <c r="K18" s="46">
        <v>0</v>
      </c>
      <c r="L18" s="46">
        <v>1</v>
      </c>
      <c r="M18" s="62">
        <f t="shared" si="1"/>
        <v>57</v>
      </c>
      <c r="N18" s="63">
        <f t="shared" si="4"/>
        <v>210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8</v>
      </c>
      <c r="C19" s="69">
        <v>48</v>
      </c>
      <c r="D19" s="69">
        <v>1</v>
      </c>
      <c r="E19" s="69">
        <v>0</v>
      </c>
      <c r="F19" s="70">
        <f t="shared" si="0"/>
        <v>54</v>
      </c>
      <c r="G19" s="71">
        <f t="shared" si="3"/>
        <v>249.5</v>
      </c>
      <c r="H19" s="72" t="s">
        <v>22</v>
      </c>
      <c r="I19" s="45">
        <v>14</v>
      </c>
      <c r="J19" s="45">
        <v>54</v>
      </c>
      <c r="K19" s="45">
        <v>2</v>
      </c>
      <c r="L19" s="45">
        <v>2</v>
      </c>
      <c r="M19" s="62">
        <f t="shared" si="1"/>
        <v>70</v>
      </c>
      <c r="N19" s="63">
        <f>M16+M17+M18+M19</f>
        <v>239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21</v>
      </c>
      <c r="C20" s="67">
        <v>47</v>
      </c>
      <c r="D20" s="67">
        <v>1</v>
      </c>
      <c r="E20" s="67">
        <v>1</v>
      </c>
      <c r="F20" s="73">
        <f t="shared" si="0"/>
        <v>62</v>
      </c>
      <c r="G20" s="74"/>
      <c r="H20" s="64" t="s">
        <v>24</v>
      </c>
      <c r="I20" s="46">
        <v>11</v>
      </c>
      <c r="J20" s="46">
        <v>60</v>
      </c>
      <c r="K20" s="46">
        <v>2</v>
      </c>
      <c r="L20" s="46">
        <v>1</v>
      </c>
      <c r="M20" s="73">
        <f t="shared" si="1"/>
        <v>72</v>
      </c>
      <c r="N20" s="63">
        <f>M17+M18+M19+M20</f>
        <v>262.5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19</v>
      </c>
      <c r="C21" s="61">
        <v>35</v>
      </c>
      <c r="D21" s="61">
        <v>2</v>
      </c>
      <c r="E21" s="61">
        <v>1</v>
      </c>
      <c r="F21" s="62">
        <f t="shared" si="0"/>
        <v>51</v>
      </c>
      <c r="G21" s="75"/>
      <c r="H21" s="72" t="s">
        <v>25</v>
      </c>
      <c r="I21" s="46">
        <v>23</v>
      </c>
      <c r="J21" s="46">
        <v>58</v>
      </c>
      <c r="K21" s="46">
        <v>1</v>
      </c>
      <c r="L21" s="46">
        <v>1</v>
      </c>
      <c r="M21" s="62">
        <f t="shared" si="1"/>
        <v>74</v>
      </c>
      <c r="N21" s="63">
        <f>M18+M19+M20+M21</f>
        <v>273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14</v>
      </c>
      <c r="C22" s="61">
        <v>52</v>
      </c>
      <c r="D22" s="61">
        <v>2</v>
      </c>
      <c r="E22" s="61">
        <v>0</v>
      </c>
      <c r="F22" s="62">
        <f t="shared" si="0"/>
        <v>63</v>
      </c>
      <c r="G22" s="63"/>
      <c r="H22" s="68" t="s">
        <v>26</v>
      </c>
      <c r="I22" s="47">
        <v>9</v>
      </c>
      <c r="J22" s="47">
        <v>53</v>
      </c>
      <c r="K22" s="47">
        <v>1</v>
      </c>
      <c r="L22" s="47">
        <v>0</v>
      </c>
      <c r="M22" s="62">
        <f t="shared" si="1"/>
        <v>59.5</v>
      </c>
      <c r="N22" s="71">
        <f>M19+M20+M21+M22</f>
        <v>275.5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306.5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275.5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266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72</v>
      </c>
      <c r="D24" s="86"/>
      <c r="E24" s="86"/>
      <c r="F24" s="87" t="s">
        <v>64</v>
      </c>
      <c r="G24" s="88"/>
      <c r="H24" s="198"/>
      <c r="I24" s="199"/>
      <c r="J24" s="83" t="s">
        <v>72</v>
      </c>
      <c r="K24" s="86"/>
      <c r="L24" s="86"/>
      <c r="M24" s="87" t="s">
        <v>92</v>
      </c>
      <c r="N24" s="88"/>
      <c r="O24" s="198"/>
      <c r="P24" s="199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D6" sqref="D6:H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tr">
        <f>'G-1'!E4:H4</f>
        <v>DE OBRA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tr">
        <f>'G-1'!D5:H5</f>
        <v>CALLE 76 X CARRERA 58</v>
      </c>
      <c r="E5" s="183"/>
      <c r="F5" s="183"/>
      <c r="G5" s="183"/>
      <c r="H5" s="183"/>
      <c r="I5" s="179" t="s">
        <v>53</v>
      </c>
      <c r="J5" s="179"/>
      <c r="K5" s="179"/>
      <c r="L5" s="184">
        <f>'G-1'!L5:N5</f>
        <v>0</v>
      </c>
      <c r="M5" s="184"/>
      <c r="N5" s="184"/>
      <c r="O5" s="12"/>
      <c r="P5" s="179" t="s">
        <v>57</v>
      </c>
      <c r="Q5" s="179"/>
      <c r="R5" s="179"/>
      <c r="S5" s="182" t="s">
        <v>93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152</v>
      </c>
      <c r="E6" s="180"/>
      <c r="F6" s="180"/>
      <c r="G6" s="180"/>
      <c r="H6" s="180"/>
      <c r="I6" s="179" t="s">
        <v>59</v>
      </c>
      <c r="J6" s="179"/>
      <c r="K6" s="179"/>
      <c r="L6" s="185">
        <v>3</v>
      </c>
      <c r="M6" s="185"/>
      <c r="N6" s="185"/>
      <c r="O6" s="42"/>
      <c r="P6" s="179" t="s">
        <v>58</v>
      </c>
      <c r="Q6" s="179"/>
      <c r="R6" s="179"/>
      <c r="S6" s="192">
        <f>'G-1'!S6:U6</f>
        <v>44056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26</v>
      </c>
      <c r="C10" s="46">
        <v>93</v>
      </c>
      <c r="D10" s="46">
        <v>21</v>
      </c>
      <c r="E10" s="46">
        <v>2</v>
      </c>
      <c r="F10" s="62">
        <f>B10*0.5+C10*1+D10*2+E10*2.5</f>
        <v>153</v>
      </c>
      <c r="G10" s="2"/>
      <c r="H10" s="19" t="s">
        <v>4</v>
      </c>
      <c r="I10" s="46">
        <v>34</v>
      </c>
      <c r="J10" s="46">
        <v>38</v>
      </c>
      <c r="K10" s="46">
        <v>13</v>
      </c>
      <c r="L10" s="46">
        <v>3</v>
      </c>
      <c r="M10" s="6">
        <f>I10*0.5+J10*1+K10*2+L10*2.5</f>
        <v>88.5</v>
      </c>
      <c r="N10" s="9">
        <f>F20+F21+F22+M10</f>
        <v>482</v>
      </c>
      <c r="O10" s="19" t="s">
        <v>43</v>
      </c>
      <c r="P10" s="46">
        <v>20</v>
      </c>
      <c r="Q10" s="46">
        <v>90</v>
      </c>
      <c r="R10" s="46">
        <v>17</v>
      </c>
      <c r="S10" s="46">
        <v>3</v>
      </c>
      <c r="T10" s="6">
        <f>P10*0.5+Q10*1+R10*2+S10*2.5</f>
        <v>141.5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30</v>
      </c>
      <c r="C11" s="46">
        <v>101</v>
      </c>
      <c r="D11" s="46">
        <v>22</v>
      </c>
      <c r="E11" s="46">
        <v>2</v>
      </c>
      <c r="F11" s="6">
        <f t="shared" ref="F11:F22" si="0">B11*0.5+C11*1+D11*2+E11*2.5</f>
        <v>165</v>
      </c>
      <c r="G11" s="2"/>
      <c r="H11" s="19" t="s">
        <v>5</v>
      </c>
      <c r="I11" s="46">
        <v>16</v>
      </c>
      <c r="J11" s="46">
        <v>92</v>
      </c>
      <c r="K11" s="46">
        <v>11</v>
      </c>
      <c r="L11" s="46">
        <v>2</v>
      </c>
      <c r="M11" s="6">
        <f t="shared" ref="M11:M22" si="1">I11*0.5+J11*1+K11*2+L11*2.5</f>
        <v>127</v>
      </c>
      <c r="N11" s="9">
        <f>F21+F22+M10+M11</f>
        <v>474</v>
      </c>
      <c r="O11" s="19" t="s">
        <v>44</v>
      </c>
      <c r="P11" s="46">
        <v>17</v>
      </c>
      <c r="Q11" s="46">
        <v>93</v>
      </c>
      <c r="R11" s="46">
        <v>16</v>
      </c>
      <c r="S11" s="46">
        <v>5</v>
      </c>
      <c r="T11" s="6">
        <f t="shared" ref="T11:T22" si="2">P11*0.5+Q11*1+R11*2+S11*2.5</f>
        <v>146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20</v>
      </c>
      <c r="C12" s="46">
        <v>103</v>
      </c>
      <c r="D12" s="46">
        <v>16</v>
      </c>
      <c r="E12" s="46">
        <v>1</v>
      </c>
      <c r="F12" s="6">
        <f t="shared" si="0"/>
        <v>147.5</v>
      </c>
      <c r="G12" s="2"/>
      <c r="H12" s="19" t="s">
        <v>6</v>
      </c>
      <c r="I12" s="46">
        <v>22</v>
      </c>
      <c r="J12" s="46">
        <v>96</v>
      </c>
      <c r="K12" s="46">
        <v>11</v>
      </c>
      <c r="L12" s="46">
        <v>0</v>
      </c>
      <c r="M12" s="6">
        <f t="shared" si="1"/>
        <v>129</v>
      </c>
      <c r="N12" s="2">
        <f>F22+M10+M11+M12</f>
        <v>474</v>
      </c>
      <c r="O12" s="19" t="s">
        <v>32</v>
      </c>
      <c r="P12" s="46">
        <v>25</v>
      </c>
      <c r="Q12" s="46">
        <v>90</v>
      </c>
      <c r="R12" s="46">
        <v>14</v>
      </c>
      <c r="S12" s="46">
        <v>3</v>
      </c>
      <c r="T12" s="6">
        <f t="shared" si="2"/>
        <v>138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24</v>
      </c>
      <c r="C13" s="46">
        <v>91</v>
      </c>
      <c r="D13" s="46">
        <v>13</v>
      </c>
      <c r="E13" s="46">
        <v>0</v>
      </c>
      <c r="F13" s="6">
        <f t="shared" si="0"/>
        <v>129</v>
      </c>
      <c r="G13" s="2">
        <f>F10+F11+F12+F13</f>
        <v>594.5</v>
      </c>
      <c r="H13" s="19" t="s">
        <v>7</v>
      </c>
      <c r="I13" s="46">
        <v>17</v>
      </c>
      <c r="J13" s="46">
        <v>90</v>
      </c>
      <c r="K13" s="46">
        <v>11</v>
      </c>
      <c r="L13" s="46">
        <v>3</v>
      </c>
      <c r="M13" s="6">
        <f t="shared" si="1"/>
        <v>128</v>
      </c>
      <c r="N13" s="2">
        <f t="shared" ref="N13:N18" si="3">M10+M11+M12+M13</f>
        <v>472.5</v>
      </c>
      <c r="O13" s="19" t="s">
        <v>33</v>
      </c>
      <c r="P13" s="46">
        <v>22</v>
      </c>
      <c r="Q13" s="46">
        <v>96</v>
      </c>
      <c r="R13" s="46">
        <v>16</v>
      </c>
      <c r="S13" s="46">
        <v>1</v>
      </c>
      <c r="T13" s="6">
        <f t="shared" si="2"/>
        <v>141.5</v>
      </c>
      <c r="U13" s="2">
        <f t="shared" ref="U13:U20" si="4">T10+T11+T12+T13</f>
        <v>567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20</v>
      </c>
      <c r="C14" s="46">
        <v>84</v>
      </c>
      <c r="D14" s="46">
        <v>12</v>
      </c>
      <c r="E14" s="46">
        <v>3</v>
      </c>
      <c r="F14" s="6">
        <f t="shared" si="0"/>
        <v>125.5</v>
      </c>
      <c r="G14" s="2">
        <f t="shared" ref="G14:G19" si="5">F11+F12+F13+F14</f>
        <v>567</v>
      </c>
      <c r="H14" s="19" t="s">
        <v>9</v>
      </c>
      <c r="I14" s="46">
        <v>20</v>
      </c>
      <c r="J14" s="46">
        <v>86</v>
      </c>
      <c r="K14" s="46">
        <v>13</v>
      </c>
      <c r="L14" s="46">
        <v>1</v>
      </c>
      <c r="M14" s="6">
        <f t="shared" si="1"/>
        <v>124.5</v>
      </c>
      <c r="N14" s="2">
        <f t="shared" si="3"/>
        <v>508.5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425.5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20</v>
      </c>
      <c r="C15" s="46">
        <v>82</v>
      </c>
      <c r="D15" s="46">
        <v>9</v>
      </c>
      <c r="E15" s="46">
        <v>2</v>
      </c>
      <c r="F15" s="6">
        <f t="shared" si="0"/>
        <v>115</v>
      </c>
      <c r="G15" s="2">
        <f t="shared" si="5"/>
        <v>517</v>
      </c>
      <c r="H15" s="19" t="s">
        <v>12</v>
      </c>
      <c r="I15" s="46">
        <v>16</v>
      </c>
      <c r="J15" s="46">
        <v>85</v>
      </c>
      <c r="K15" s="46">
        <v>10</v>
      </c>
      <c r="L15" s="46">
        <v>2</v>
      </c>
      <c r="M15" s="6">
        <f t="shared" si="1"/>
        <v>118</v>
      </c>
      <c r="N15" s="2">
        <f t="shared" si="3"/>
        <v>499.5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279.5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23</v>
      </c>
      <c r="C16" s="46">
        <v>82</v>
      </c>
      <c r="D16" s="46">
        <v>13</v>
      </c>
      <c r="E16" s="46">
        <v>2</v>
      </c>
      <c r="F16" s="6">
        <f t="shared" si="0"/>
        <v>124.5</v>
      </c>
      <c r="G16" s="2">
        <f t="shared" si="5"/>
        <v>494</v>
      </c>
      <c r="H16" s="19" t="s">
        <v>15</v>
      </c>
      <c r="I16" s="46">
        <v>14</v>
      </c>
      <c r="J16" s="46">
        <v>81</v>
      </c>
      <c r="K16" s="46">
        <v>12</v>
      </c>
      <c r="L16" s="46">
        <v>1</v>
      </c>
      <c r="M16" s="6">
        <f t="shared" si="1"/>
        <v>114.5</v>
      </c>
      <c r="N16" s="2">
        <f t="shared" si="3"/>
        <v>485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141.5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21</v>
      </c>
      <c r="C17" s="46">
        <v>79</v>
      </c>
      <c r="D17" s="46">
        <v>11</v>
      </c>
      <c r="E17" s="46">
        <v>1</v>
      </c>
      <c r="F17" s="6">
        <f t="shared" si="0"/>
        <v>114</v>
      </c>
      <c r="G17" s="2">
        <f t="shared" si="5"/>
        <v>479</v>
      </c>
      <c r="H17" s="19" t="s">
        <v>18</v>
      </c>
      <c r="I17" s="46">
        <v>15</v>
      </c>
      <c r="J17" s="46">
        <v>90</v>
      </c>
      <c r="K17" s="46">
        <v>12</v>
      </c>
      <c r="L17" s="46">
        <v>4</v>
      </c>
      <c r="M17" s="6">
        <f t="shared" si="1"/>
        <v>131.5</v>
      </c>
      <c r="N17" s="2">
        <f t="shared" si="3"/>
        <v>488.5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36</v>
      </c>
      <c r="C18" s="46">
        <v>109</v>
      </c>
      <c r="D18" s="46">
        <v>13</v>
      </c>
      <c r="E18" s="46">
        <v>3</v>
      </c>
      <c r="F18" s="6">
        <f t="shared" si="0"/>
        <v>160.5</v>
      </c>
      <c r="G18" s="2">
        <f t="shared" si="5"/>
        <v>514</v>
      </c>
      <c r="H18" s="19" t="s">
        <v>20</v>
      </c>
      <c r="I18" s="46">
        <v>17</v>
      </c>
      <c r="J18" s="46">
        <v>73</v>
      </c>
      <c r="K18" s="46">
        <v>14</v>
      </c>
      <c r="L18" s="46">
        <v>2</v>
      </c>
      <c r="M18" s="6">
        <f t="shared" si="1"/>
        <v>114.5</v>
      </c>
      <c r="N18" s="2">
        <f t="shared" si="3"/>
        <v>478.5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33</v>
      </c>
      <c r="C19" s="47">
        <v>113</v>
      </c>
      <c r="D19" s="47">
        <v>12</v>
      </c>
      <c r="E19" s="47">
        <v>5</v>
      </c>
      <c r="F19" s="7">
        <f t="shared" si="0"/>
        <v>166</v>
      </c>
      <c r="G19" s="3">
        <f t="shared" si="5"/>
        <v>565</v>
      </c>
      <c r="H19" s="20" t="s">
        <v>22</v>
      </c>
      <c r="I19" s="45">
        <v>14</v>
      </c>
      <c r="J19" s="45">
        <v>78</v>
      </c>
      <c r="K19" s="45">
        <v>13</v>
      </c>
      <c r="L19" s="45">
        <v>2</v>
      </c>
      <c r="M19" s="6">
        <f t="shared" si="1"/>
        <v>116</v>
      </c>
      <c r="N19" s="2">
        <f>M16+M17+M18+M19</f>
        <v>476.5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26</v>
      </c>
      <c r="C20" s="45">
        <v>93</v>
      </c>
      <c r="D20" s="45">
        <v>12</v>
      </c>
      <c r="E20" s="45">
        <v>2</v>
      </c>
      <c r="F20" s="8">
        <f t="shared" si="0"/>
        <v>135</v>
      </c>
      <c r="G20" s="35"/>
      <c r="H20" s="19" t="s">
        <v>24</v>
      </c>
      <c r="I20" s="46">
        <v>31</v>
      </c>
      <c r="J20" s="46">
        <v>91</v>
      </c>
      <c r="K20" s="46">
        <v>13</v>
      </c>
      <c r="L20" s="46">
        <v>4</v>
      </c>
      <c r="M20" s="8">
        <f t="shared" si="1"/>
        <v>142.5</v>
      </c>
      <c r="N20" s="2">
        <f>M17+M18+M19+M20</f>
        <v>504.5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22</v>
      </c>
      <c r="C21" s="46">
        <v>87</v>
      </c>
      <c r="D21" s="46">
        <v>13</v>
      </c>
      <c r="E21" s="46">
        <v>2</v>
      </c>
      <c r="F21" s="6">
        <f t="shared" si="0"/>
        <v>129</v>
      </c>
      <c r="G21" s="36"/>
      <c r="H21" s="20" t="s">
        <v>25</v>
      </c>
      <c r="I21" s="46">
        <v>30</v>
      </c>
      <c r="J21" s="46">
        <v>105</v>
      </c>
      <c r="K21" s="46">
        <v>17</v>
      </c>
      <c r="L21" s="46">
        <v>4</v>
      </c>
      <c r="M21" s="6">
        <f t="shared" si="1"/>
        <v>164</v>
      </c>
      <c r="N21" s="2">
        <f>M18+M19+M20+M21</f>
        <v>537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>T18+T19+T20+T21</f>
        <v>0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20</v>
      </c>
      <c r="C22" s="46">
        <v>85</v>
      </c>
      <c r="D22" s="46">
        <v>11</v>
      </c>
      <c r="E22" s="46">
        <v>5</v>
      </c>
      <c r="F22" s="6">
        <f t="shared" si="0"/>
        <v>129.5</v>
      </c>
      <c r="G22" s="2"/>
      <c r="H22" s="21" t="s">
        <v>26</v>
      </c>
      <c r="I22" s="47">
        <v>32</v>
      </c>
      <c r="J22" s="47">
        <v>120</v>
      </c>
      <c r="K22" s="47">
        <v>17</v>
      </c>
      <c r="L22" s="47">
        <v>2</v>
      </c>
      <c r="M22" s="6">
        <f t="shared" si="1"/>
        <v>175</v>
      </c>
      <c r="N22" s="3">
        <f>M19+M20+M21+M22</f>
        <v>597.5</v>
      </c>
      <c r="O22" s="19"/>
      <c r="P22" s="45"/>
      <c r="Q22" s="45"/>
      <c r="R22" s="45"/>
      <c r="S22" s="45"/>
      <c r="T22" s="8">
        <f t="shared" si="2"/>
        <v>0</v>
      </c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594.5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597.5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567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64</v>
      </c>
      <c r="G24" s="88"/>
      <c r="H24" s="170"/>
      <c r="I24" s="171"/>
      <c r="J24" s="82" t="s">
        <v>72</v>
      </c>
      <c r="K24" s="86"/>
      <c r="L24" s="86"/>
      <c r="M24" s="87" t="s">
        <v>92</v>
      </c>
      <c r="N24" s="88"/>
      <c r="O24" s="170"/>
      <c r="P24" s="171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1" t="s">
        <v>61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8" t="s">
        <v>54</v>
      </c>
      <c r="B5" s="178"/>
      <c r="C5" s="178"/>
      <c r="D5" s="26"/>
      <c r="E5" s="183" t="str">
        <f>'G-1'!E4:H4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'G-1'!D5:H5</f>
        <v>CALLE 76 X CARRERA 58</v>
      </c>
      <c r="E6" s="183"/>
      <c r="F6" s="183"/>
      <c r="G6" s="183"/>
      <c r="H6" s="183"/>
      <c r="I6" s="179" t="s">
        <v>53</v>
      </c>
      <c r="J6" s="179"/>
      <c r="K6" s="179"/>
      <c r="L6" s="184">
        <f>'G-1'!L5:N5</f>
        <v>0</v>
      </c>
      <c r="M6" s="184"/>
      <c r="N6" s="184"/>
      <c r="O6" s="12"/>
      <c r="P6" s="179" t="s">
        <v>58</v>
      </c>
      <c r="Q6" s="179"/>
      <c r="R6" s="179"/>
      <c r="S6" s="218">
        <f>'G-1'!S6:U6</f>
        <v>44056</v>
      </c>
      <c r="T6" s="218"/>
      <c r="U6" s="218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f>'G-1'!B10+'G-3'!B10+'G-4'!B10</f>
        <v>64</v>
      </c>
      <c r="C10" s="46">
        <f>'G-1'!C10+'G-3'!C10+'G-4'!C10</f>
        <v>303</v>
      </c>
      <c r="D10" s="46">
        <f>'G-1'!D10+'G-3'!D10+'G-4'!D10</f>
        <v>47</v>
      </c>
      <c r="E10" s="46">
        <f>'G-1'!E10+'G-3'!E10+'G-4'!E10</f>
        <v>5</v>
      </c>
      <c r="F10" s="6">
        <f t="shared" ref="F10:F22" si="0">B10*0.5+C10*1+D10*2+E10*2.5</f>
        <v>441.5</v>
      </c>
      <c r="G10" s="2"/>
      <c r="H10" s="19" t="s">
        <v>4</v>
      </c>
      <c r="I10" s="46">
        <f>'G-1'!I10+'G-3'!I10+'G-4'!I10</f>
        <v>102</v>
      </c>
      <c r="J10" s="46">
        <f>'G-1'!J10+'G-3'!J10+'G-4'!J10</f>
        <v>238</v>
      </c>
      <c r="K10" s="46">
        <f>'G-1'!K10+'G-3'!K10+'G-4'!K10</f>
        <v>31</v>
      </c>
      <c r="L10" s="46">
        <f>'G-1'!L10+'G-3'!L10+'G-4'!L10</f>
        <v>4</v>
      </c>
      <c r="M10" s="6">
        <f t="shared" ref="M10:M22" si="1">I10*0.5+J10*1+K10*2+L10*2.5</f>
        <v>361</v>
      </c>
      <c r="N10" s="9">
        <f>F20+F21+F22+M10</f>
        <v>1532</v>
      </c>
      <c r="O10" s="19" t="s">
        <v>43</v>
      </c>
      <c r="P10" s="46">
        <f>'G-1'!P10+'G-3'!P10+'G-4'!P10</f>
        <v>67</v>
      </c>
      <c r="Q10" s="46">
        <f>'G-1'!Q10+'G-3'!Q10+'G-4'!Q10</f>
        <v>272</v>
      </c>
      <c r="R10" s="46">
        <f>'G-1'!R10+'G-3'!R10+'G-4'!R10</f>
        <v>36</v>
      </c>
      <c r="S10" s="46">
        <f>'G-1'!S10+'G-3'!S10+'G-4'!S10</f>
        <v>5</v>
      </c>
      <c r="T10" s="6">
        <f t="shared" ref="T10:T21" si="2">P10*0.5+Q10*1+R10*2+S10*2.5</f>
        <v>390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76</v>
      </c>
      <c r="C11" s="46">
        <f>'G-1'!C11+'G-3'!C11+'G-4'!C11</f>
        <v>326</v>
      </c>
      <c r="D11" s="46">
        <f>'G-1'!D11+'G-3'!D11+'G-4'!D11</f>
        <v>44</v>
      </c>
      <c r="E11" s="46">
        <f>'G-1'!E11+'G-3'!E11+'G-4'!E11</f>
        <v>7</v>
      </c>
      <c r="F11" s="6">
        <f t="shared" si="0"/>
        <v>469.5</v>
      </c>
      <c r="G11" s="2"/>
      <c r="H11" s="19" t="s">
        <v>5</v>
      </c>
      <c r="I11" s="46">
        <f>'G-1'!I11+'G-3'!I11+'G-4'!I11</f>
        <v>85</v>
      </c>
      <c r="J11" s="46">
        <f>'G-1'!J11+'G-3'!J11+'G-4'!J11</f>
        <v>285</v>
      </c>
      <c r="K11" s="46">
        <f>'G-1'!K11+'G-3'!K11+'G-4'!K11</f>
        <v>27</v>
      </c>
      <c r="L11" s="46">
        <f>'G-1'!L11+'G-3'!L11+'G-4'!L11</f>
        <v>5</v>
      </c>
      <c r="M11" s="6">
        <f t="shared" si="1"/>
        <v>394</v>
      </c>
      <c r="N11" s="9">
        <f>F21+F22+M10+M11</f>
        <v>1530.5</v>
      </c>
      <c r="O11" s="19" t="s">
        <v>44</v>
      </c>
      <c r="P11" s="46">
        <f>'G-1'!P11+'G-3'!P11+'G-4'!P11</f>
        <v>70</v>
      </c>
      <c r="Q11" s="46">
        <f>'G-1'!Q11+'G-3'!Q11+'G-4'!Q11</f>
        <v>287</v>
      </c>
      <c r="R11" s="46">
        <f>'G-1'!R11+'G-3'!R11+'G-4'!R11</f>
        <v>35</v>
      </c>
      <c r="S11" s="46">
        <f>'G-1'!S11+'G-3'!S11+'G-4'!S11</f>
        <v>9</v>
      </c>
      <c r="T11" s="6">
        <f t="shared" si="2"/>
        <v>414.5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53</v>
      </c>
      <c r="C12" s="46">
        <f>'G-1'!C12+'G-3'!C12+'G-4'!C12</f>
        <v>318</v>
      </c>
      <c r="D12" s="46">
        <f>'G-1'!D12+'G-3'!D12+'G-4'!D12</f>
        <v>39</v>
      </c>
      <c r="E12" s="46">
        <f>'G-1'!E12+'G-3'!E12+'G-4'!E12</f>
        <v>4</v>
      </c>
      <c r="F12" s="6">
        <f t="shared" si="0"/>
        <v>432.5</v>
      </c>
      <c r="G12" s="2"/>
      <c r="H12" s="19" t="s">
        <v>6</v>
      </c>
      <c r="I12" s="46">
        <f>'G-1'!I12+'G-3'!I12+'G-4'!I12</f>
        <v>81</v>
      </c>
      <c r="J12" s="46">
        <f>'G-1'!J12+'G-3'!J12+'G-4'!J12</f>
        <v>262</v>
      </c>
      <c r="K12" s="46">
        <f>'G-1'!K12+'G-3'!K12+'G-4'!K12</f>
        <v>33</v>
      </c>
      <c r="L12" s="46">
        <f>'G-1'!L12+'G-3'!L12+'G-4'!L12</f>
        <v>5</v>
      </c>
      <c r="M12" s="6">
        <f t="shared" si="1"/>
        <v>381</v>
      </c>
      <c r="N12" s="2">
        <f>F22+M10+M11+M12</f>
        <v>1532</v>
      </c>
      <c r="O12" s="19" t="s">
        <v>32</v>
      </c>
      <c r="P12" s="46">
        <f>'G-1'!P12+'G-3'!P12+'G-4'!P12</f>
        <v>77</v>
      </c>
      <c r="Q12" s="46">
        <f>'G-1'!Q12+'G-3'!Q12+'G-4'!Q12</f>
        <v>251</v>
      </c>
      <c r="R12" s="46">
        <f>'G-1'!R12+'G-3'!R12+'G-4'!R12</f>
        <v>36</v>
      </c>
      <c r="S12" s="46">
        <f>'G-1'!S12+'G-3'!S12+'G-4'!S12</f>
        <v>9</v>
      </c>
      <c r="T12" s="6">
        <f t="shared" si="2"/>
        <v>384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53</v>
      </c>
      <c r="C13" s="46">
        <f>'G-1'!C13+'G-3'!C13+'G-4'!C13</f>
        <v>270</v>
      </c>
      <c r="D13" s="46">
        <f>'G-1'!D13+'G-3'!D13+'G-4'!D13</f>
        <v>34</v>
      </c>
      <c r="E13" s="46">
        <f>'G-1'!E13+'G-3'!E13+'G-4'!E13</f>
        <v>5</v>
      </c>
      <c r="F13" s="6">
        <f t="shared" si="0"/>
        <v>377</v>
      </c>
      <c r="G13" s="2">
        <f t="shared" ref="G13:G19" si="3">F10+F11+F12+F13</f>
        <v>1720.5</v>
      </c>
      <c r="H13" s="19" t="s">
        <v>7</v>
      </c>
      <c r="I13" s="46">
        <f>'G-1'!I13+'G-3'!I13+'G-4'!I13</f>
        <v>63</v>
      </c>
      <c r="J13" s="46">
        <f>'G-1'!J13+'G-3'!J13+'G-4'!J13</f>
        <v>244</v>
      </c>
      <c r="K13" s="46">
        <f>'G-1'!K13+'G-3'!K13+'G-4'!K13</f>
        <v>32</v>
      </c>
      <c r="L13" s="46">
        <f>'G-1'!L13+'G-3'!L13+'G-4'!L13</f>
        <v>9</v>
      </c>
      <c r="M13" s="6">
        <f t="shared" si="1"/>
        <v>362</v>
      </c>
      <c r="N13" s="2">
        <f t="shared" ref="N13:N18" si="4">M10+M11+M12+M13</f>
        <v>1498</v>
      </c>
      <c r="O13" s="19" t="s">
        <v>33</v>
      </c>
      <c r="P13" s="46">
        <f>'G-1'!P13+'G-3'!P13+'G-4'!P13</f>
        <v>74</v>
      </c>
      <c r="Q13" s="46">
        <f>'G-1'!Q13+'G-3'!Q13+'G-4'!Q13</f>
        <v>275</v>
      </c>
      <c r="R13" s="46">
        <f>'G-1'!R13+'G-3'!R13+'G-4'!R13</f>
        <v>35</v>
      </c>
      <c r="S13" s="46">
        <f>'G-1'!S13+'G-3'!S13+'G-4'!S13</f>
        <v>5</v>
      </c>
      <c r="T13" s="6">
        <f t="shared" si="2"/>
        <v>394.5</v>
      </c>
      <c r="U13" s="2">
        <f t="shared" ref="U13:U21" si="5">T10+T11+T12+T13</f>
        <v>1583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64</v>
      </c>
      <c r="C14" s="46">
        <f>'G-1'!C14+'G-3'!C14+'G-4'!C14</f>
        <v>276</v>
      </c>
      <c r="D14" s="46">
        <f>'G-1'!D14+'G-3'!D14+'G-4'!D14</f>
        <v>41</v>
      </c>
      <c r="E14" s="46">
        <f>'G-1'!E14+'G-3'!E14+'G-4'!E14</f>
        <v>6</v>
      </c>
      <c r="F14" s="6">
        <f t="shared" si="0"/>
        <v>405</v>
      </c>
      <c r="G14" s="2">
        <f t="shared" si="3"/>
        <v>1684</v>
      </c>
      <c r="H14" s="19" t="s">
        <v>9</v>
      </c>
      <c r="I14" s="46">
        <f>'G-1'!I14+'G-3'!I14+'G-4'!I14</f>
        <v>70</v>
      </c>
      <c r="J14" s="46">
        <f>'G-1'!J14+'G-3'!J14+'G-4'!J14</f>
        <v>239</v>
      </c>
      <c r="K14" s="46">
        <f>'G-1'!K14+'G-3'!K14+'G-4'!K14</f>
        <v>29</v>
      </c>
      <c r="L14" s="46">
        <f>'G-1'!L14+'G-3'!L14+'G-4'!L14</f>
        <v>3</v>
      </c>
      <c r="M14" s="6">
        <f t="shared" si="1"/>
        <v>339.5</v>
      </c>
      <c r="N14" s="2">
        <f t="shared" si="4"/>
        <v>1476.5</v>
      </c>
      <c r="O14" s="19" t="s">
        <v>29</v>
      </c>
      <c r="P14" s="46">
        <f>'G-1'!P14+'G-3'!P14+'G-4'!P14</f>
        <v>0</v>
      </c>
      <c r="Q14" s="46">
        <f>'G-1'!Q14+'G-3'!Q14+'G-4'!Q14</f>
        <v>0</v>
      </c>
      <c r="R14" s="46">
        <f>'G-1'!R14+'G-3'!R14+'G-4'!R14</f>
        <v>0</v>
      </c>
      <c r="S14" s="46">
        <f>'G-1'!S14+'G-3'!S14+'G-4'!S14</f>
        <v>0</v>
      </c>
      <c r="T14" s="6">
        <f t="shared" si="2"/>
        <v>0</v>
      </c>
      <c r="U14" s="2">
        <f t="shared" si="5"/>
        <v>1193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64</v>
      </c>
      <c r="C15" s="46">
        <f>'G-1'!C15+'G-3'!C15+'G-4'!C15</f>
        <v>210</v>
      </c>
      <c r="D15" s="46">
        <f>'G-1'!D15+'G-3'!D15+'G-4'!D15</f>
        <v>27</v>
      </c>
      <c r="E15" s="46">
        <f>'G-1'!E15+'G-3'!E15+'G-4'!E15</f>
        <v>7</v>
      </c>
      <c r="F15" s="6">
        <f t="shared" si="0"/>
        <v>313.5</v>
      </c>
      <c r="G15" s="2">
        <f t="shared" si="3"/>
        <v>1528</v>
      </c>
      <c r="H15" s="19" t="s">
        <v>12</v>
      </c>
      <c r="I15" s="46">
        <f>'G-1'!I15+'G-3'!I15+'G-4'!I15</f>
        <v>70</v>
      </c>
      <c r="J15" s="46">
        <f>'G-1'!J15+'G-3'!J15+'G-4'!J15</f>
        <v>232</v>
      </c>
      <c r="K15" s="46">
        <f>'G-1'!K15+'G-3'!K15+'G-4'!K15</f>
        <v>22</v>
      </c>
      <c r="L15" s="46">
        <f>'G-1'!L15+'G-3'!L15+'G-4'!L15</f>
        <v>4</v>
      </c>
      <c r="M15" s="6">
        <f t="shared" si="1"/>
        <v>321</v>
      </c>
      <c r="N15" s="2">
        <f t="shared" si="4"/>
        <v>1403.5</v>
      </c>
      <c r="O15" s="18" t="s">
        <v>30</v>
      </c>
      <c r="P15" s="46">
        <f>'G-1'!P15+'G-3'!P15+'G-4'!P15</f>
        <v>0</v>
      </c>
      <c r="Q15" s="46">
        <f>'G-1'!Q15+'G-3'!Q15+'G-4'!Q15</f>
        <v>0</v>
      </c>
      <c r="R15" s="46">
        <f>'G-1'!R15+'G-3'!R15+'G-4'!R15</f>
        <v>0</v>
      </c>
      <c r="S15" s="46">
        <f>'G-1'!S15+'G-3'!S15+'G-4'!S15</f>
        <v>0</v>
      </c>
      <c r="T15" s="6">
        <f t="shared" si="2"/>
        <v>0</v>
      </c>
      <c r="U15" s="2">
        <f t="shared" si="5"/>
        <v>778.5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46</v>
      </c>
      <c r="C16" s="46">
        <f>'G-1'!C16+'G-3'!C16+'G-4'!C16</f>
        <v>221</v>
      </c>
      <c r="D16" s="46">
        <f>'G-1'!D16+'G-3'!D16+'G-4'!D16</f>
        <v>28</v>
      </c>
      <c r="E16" s="46">
        <f>'G-1'!E16+'G-3'!E16+'G-4'!E16</f>
        <v>5</v>
      </c>
      <c r="F16" s="6">
        <f t="shared" si="0"/>
        <v>312.5</v>
      </c>
      <c r="G16" s="2">
        <f t="shared" si="3"/>
        <v>1408</v>
      </c>
      <c r="H16" s="19" t="s">
        <v>15</v>
      </c>
      <c r="I16" s="46">
        <f>'G-1'!I16+'G-3'!I16+'G-4'!I16</f>
        <v>60</v>
      </c>
      <c r="J16" s="46">
        <f>'G-1'!J16+'G-3'!J16+'G-4'!J16</f>
        <v>232</v>
      </c>
      <c r="K16" s="46">
        <f>'G-1'!K16+'G-3'!K16+'G-4'!K16</f>
        <v>30</v>
      </c>
      <c r="L16" s="46">
        <f>'G-1'!L16+'G-3'!L16+'G-4'!L16</f>
        <v>5</v>
      </c>
      <c r="M16" s="6">
        <f t="shared" si="1"/>
        <v>334.5</v>
      </c>
      <c r="N16" s="2">
        <f t="shared" si="4"/>
        <v>1357</v>
      </c>
      <c r="O16" s="19" t="s">
        <v>8</v>
      </c>
      <c r="P16" s="46">
        <f>'G-1'!P16+'G-3'!P16+'G-4'!P16</f>
        <v>0</v>
      </c>
      <c r="Q16" s="46">
        <f>'G-1'!Q16+'G-3'!Q16+'G-4'!Q16</f>
        <v>0</v>
      </c>
      <c r="R16" s="46">
        <f>'G-1'!R16+'G-3'!R16+'G-4'!R16</f>
        <v>0</v>
      </c>
      <c r="S16" s="46">
        <f>'G-1'!S16+'G-3'!S16+'G-4'!S16</f>
        <v>0</v>
      </c>
      <c r="T16" s="6">
        <f t="shared" si="2"/>
        <v>0</v>
      </c>
      <c r="U16" s="2">
        <f t="shared" si="5"/>
        <v>394.5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52</v>
      </c>
      <c r="C17" s="46">
        <f>'G-1'!C17+'G-3'!C17+'G-4'!C17</f>
        <v>199</v>
      </c>
      <c r="D17" s="46">
        <f>'G-1'!D17+'G-3'!D17+'G-4'!D17</f>
        <v>33</v>
      </c>
      <c r="E17" s="46">
        <f>'G-1'!E17+'G-3'!E17+'G-4'!E17</f>
        <v>3</v>
      </c>
      <c r="F17" s="6">
        <f t="shared" si="0"/>
        <v>298.5</v>
      </c>
      <c r="G17" s="2">
        <f t="shared" si="3"/>
        <v>1329.5</v>
      </c>
      <c r="H17" s="19" t="s">
        <v>18</v>
      </c>
      <c r="I17" s="46">
        <f>'G-1'!I17+'G-3'!I17+'G-4'!I17</f>
        <v>67</v>
      </c>
      <c r="J17" s="46">
        <f>'G-1'!J17+'G-3'!J17+'G-4'!J17</f>
        <v>231</v>
      </c>
      <c r="K17" s="46">
        <f>'G-1'!K17+'G-3'!K17+'G-4'!K17</f>
        <v>28</v>
      </c>
      <c r="L17" s="46">
        <f>'G-1'!L17+'G-3'!L17+'G-4'!L17</f>
        <v>6</v>
      </c>
      <c r="M17" s="6">
        <f t="shared" si="1"/>
        <v>335.5</v>
      </c>
      <c r="N17" s="2">
        <f t="shared" si="4"/>
        <v>1330.5</v>
      </c>
      <c r="O17" s="19" t="s">
        <v>10</v>
      </c>
      <c r="P17" s="46">
        <f>'G-1'!P17+'G-3'!P17+'G-4'!P17</f>
        <v>0</v>
      </c>
      <c r="Q17" s="46">
        <f>'G-1'!Q17+'G-3'!Q17+'G-4'!Q17</f>
        <v>0</v>
      </c>
      <c r="R17" s="46">
        <f>'G-1'!R17+'G-3'!R17+'G-4'!R17</f>
        <v>0</v>
      </c>
      <c r="S17" s="46">
        <f>'G-1'!S17+'G-3'!S17+'G-4'!S17</f>
        <v>0</v>
      </c>
      <c r="T17" s="6">
        <f t="shared" si="2"/>
        <v>0</v>
      </c>
      <c r="U17" s="2">
        <f t="shared" si="5"/>
        <v>0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77</v>
      </c>
      <c r="C18" s="46">
        <f>'G-1'!C18+'G-3'!C18+'G-4'!C18</f>
        <v>288</v>
      </c>
      <c r="D18" s="46">
        <f>'G-1'!D18+'G-3'!D18+'G-4'!D18</f>
        <v>33</v>
      </c>
      <c r="E18" s="46">
        <f>'G-1'!E18+'G-3'!E18+'G-4'!E18</f>
        <v>8</v>
      </c>
      <c r="F18" s="6">
        <f t="shared" si="0"/>
        <v>412.5</v>
      </c>
      <c r="G18" s="2">
        <f t="shared" si="3"/>
        <v>1337</v>
      </c>
      <c r="H18" s="19" t="s">
        <v>20</v>
      </c>
      <c r="I18" s="46">
        <f>'G-1'!I18+'G-3'!I18+'G-4'!I18</f>
        <v>72</v>
      </c>
      <c r="J18" s="46">
        <f>'G-1'!J18+'G-3'!J18+'G-4'!J18</f>
        <v>214</v>
      </c>
      <c r="K18" s="46">
        <f>'G-1'!K18+'G-3'!K18+'G-4'!K18</f>
        <v>31</v>
      </c>
      <c r="L18" s="46">
        <f>'G-1'!L18+'G-3'!L18+'G-4'!L18</f>
        <v>6</v>
      </c>
      <c r="M18" s="6">
        <f t="shared" si="1"/>
        <v>327</v>
      </c>
      <c r="N18" s="2">
        <f t="shared" si="4"/>
        <v>1318</v>
      </c>
      <c r="O18" s="19" t="s">
        <v>13</v>
      </c>
      <c r="P18" s="46">
        <f>'G-1'!P18+'G-3'!P18+'G-4'!P18</f>
        <v>0</v>
      </c>
      <c r="Q18" s="46">
        <f>'G-1'!Q18+'G-3'!Q18+'G-4'!Q18</f>
        <v>0</v>
      </c>
      <c r="R18" s="46">
        <f>'G-1'!R18+'G-3'!R18+'G-4'!R18</f>
        <v>0</v>
      </c>
      <c r="S18" s="46">
        <f>'G-1'!S18+'G-3'!S18+'G-4'!S18</f>
        <v>0</v>
      </c>
      <c r="T18" s="6">
        <f t="shared" si="2"/>
        <v>0</v>
      </c>
      <c r="U18" s="2">
        <f t="shared" si="5"/>
        <v>0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74</v>
      </c>
      <c r="C19" s="47">
        <f>'G-1'!C19+'G-3'!C19+'G-4'!C19</f>
        <v>283</v>
      </c>
      <c r="D19" s="47">
        <f>'G-1'!D19+'G-3'!D19+'G-4'!D19</f>
        <v>30</v>
      </c>
      <c r="E19" s="47">
        <f>'G-1'!E19+'G-3'!E19+'G-4'!E19</f>
        <v>10</v>
      </c>
      <c r="F19" s="7">
        <f t="shared" si="0"/>
        <v>405</v>
      </c>
      <c r="G19" s="3">
        <f t="shared" si="3"/>
        <v>1428.5</v>
      </c>
      <c r="H19" s="20" t="s">
        <v>22</v>
      </c>
      <c r="I19" s="46">
        <f>'G-1'!I19+'G-3'!I19+'G-4'!I19</f>
        <v>61</v>
      </c>
      <c r="J19" s="46">
        <f>'G-1'!J19+'G-3'!J19+'G-4'!J19</f>
        <v>239</v>
      </c>
      <c r="K19" s="46">
        <f>'G-1'!K19+'G-3'!K19+'G-4'!K19</f>
        <v>31</v>
      </c>
      <c r="L19" s="46">
        <f>'G-1'!L19+'G-3'!L19+'G-4'!L19</f>
        <v>8</v>
      </c>
      <c r="M19" s="6">
        <f t="shared" si="1"/>
        <v>351.5</v>
      </c>
      <c r="N19" s="2">
        <f>M16+M17+M18+M19</f>
        <v>1348.5</v>
      </c>
      <c r="O19" s="19" t="s">
        <v>16</v>
      </c>
      <c r="P19" s="46">
        <f>'G-1'!P19+'G-3'!P19+'G-4'!P19</f>
        <v>0</v>
      </c>
      <c r="Q19" s="46">
        <f>'G-1'!Q19+'G-3'!Q19+'G-4'!Q19</f>
        <v>0</v>
      </c>
      <c r="R19" s="46">
        <f>'G-1'!R19+'G-3'!R19+'G-4'!R19</f>
        <v>0</v>
      </c>
      <c r="S19" s="46">
        <f>'G-1'!S19+'G-3'!S19+'G-4'!S19</f>
        <v>0</v>
      </c>
      <c r="T19" s="6">
        <f t="shared" si="2"/>
        <v>0</v>
      </c>
      <c r="U19" s="2">
        <f t="shared" si="5"/>
        <v>0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104</v>
      </c>
      <c r="C20" s="45">
        <f>'G-1'!C20+'G-3'!C20+'G-4'!C20</f>
        <v>271</v>
      </c>
      <c r="D20" s="45">
        <f>'G-1'!D20+'G-3'!D20+'G-4'!D20</f>
        <v>30</v>
      </c>
      <c r="E20" s="45">
        <f>'G-1'!E20+'G-3'!E20+'G-4'!E20</f>
        <v>5</v>
      </c>
      <c r="F20" s="8">
        <f t="shared" si="0"/>
        <v>395.5</v>
      </c>
      <c r="G20" s="35"/>
      <c r="H20" s="19" t="s">
        <v>24</v>
      </c>
      <c r="I20" s="46">
        <f>'G-1'!I20+'G-3'!I20+'G-4'!I20</f>
        <v>79</v>
      </c>
      <c r="J20" s="46">
        <f>'G-1'!J20+'G-3'!J20+'G-4'!J20</f>
        <v>265</v>
      </c>
      <c r="K20" s="46">
        <f>'G-1'!K20+'G-3'!K20+'G-4'!K20</f>
        <v>29</v>
      </c>
      <c r="L20" s="46">
        <f>'G-1'!L20+'G-3'!L20+'G-4'!L20</f>
        <v>7</v>
      </c>
      <c r="M20" s="8">
        <f t="shared" si="1"/>
        <v>380</v>
      </c>
      <c r="N20" s="2">
        <f>M17+M18+M19+M20</f>
        <v>1394</v>
      </c>
      <c r="O20" s="19" t="s">
        <v>45</v>
      </c>
      <c r="P20" s="46">
        <f>'G-1'!P20+'G-3'!P20+'G-4'!P20</f>
        <v>0</v>
      </c>
      <c r="Q20" s="46">
        <f>'G-1'!Q20+'G-3'!Q20+'G-4'!Q20</f>
        <v>0</v>
      </c>
      <c r="R20" s="46">
        <f>'G-1'!R20+'G-3'!R20+'G-4'!R20</f>
        <v>0</v>
      </c>
      <c r="S20" s="46">
        <f>'G-1'!S20+'G-3'!S20+'G-4'!S20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101</v>
      </c>
      <c r="C21" s="45">
        <f>'G-1'!C21+'G-3'!C21+'G-4'!C21</f>
        <v>248</v>
      </c>
      <c r="D21" s="45">
        <f>'G-1'!D21+'G-3'!D21+'G-4'!D21</f>
        <v>33</v>
      </c>
      <c r="E21" s="45">
        <f>'G-1'!E21+'G-3'!E21+'G-4'!E21</f>
        <v>6</v>
      </c>
      <c r="F21" s="6">
        <f t="shared" si="0"/>
        <v>379.5</v>
      </c>
      <c r="G21" s="36"/>
      <c r="H21" s="20" t="s">
        <v>25</v>
      </c>
      <c r="I21" s="46">
        <f>'G-1'!I21+'G-3'!I21+'G-4'!I21</f>
        <v>82</v>
      </c>
      <c r="J21" s="46">
        <f>'G-1'!J21+'G-3'!J21+'G-4'!J21</f>
        <v>272</v>
      </c>
      <c r="K21" s="46">
        <f>'G-1'!K21+'G-3'!K21+'G-4'!K21</f>
        <v>29</v>
      </c>
      <c r="L21" s="46">
        <f>'G-1'!L21+'G-3'!L21+'G-4'!L21</f>
        <v>9</v>
      </c>
      <c r="M21" s="6">
        <f t="shared" si="1"/>
        <v>393.5</v>
      </c>
      <c r="N21" s="2">
        <f>M18+M19+M20+M21</f>
        <v>1452</v>
      </c>
      <c r="O21" s="21" t="s">
        <v>46</v>
      </c>
      <c r="P21" s="47">
        <f>'G-1'!P21+'G-3'!P21+'G-4'!P21</f>
        <v>0</v>
      </c>
      <c r="Q21" s="47">
        <f>'G-1'!Q21+'G-3'!Q21+'G-4'!Q21</f>
        <v>0</v>
      </c>
      <c r="R21" s="47">
        <f>'G-1'!R21+'G-3'!R21+'G-4'!R21</f>
        <v>0</v>
      </c>
      <c r="S21" s="47">
        <f>'G-1'!S21+'G-3'!S21+'G-4'!S21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85</v>
      </c>
      <c r="C22" s="45">
        <f>'G-1'!C22+'G-3'!C22+'G-4'!C22</f>
        <v>276</v>
      </c>
      <c r="D22" s="45">
        <f>'G-1'!D22+'G-3'!D22+'G-4'!D22</f>
        <v>30</v>
      </c>
      <c r="E22" s="45">
        <f>'G-1'!E22+'G-3'!E22+'G-4'!E22</f>
        <v>7</v>
      </c>
      <c r="F22" s="6">
        <f t="shared" si="0"/>
        <v>396</v>
      </c>
      <c r="G22" s="2"/>
      <c r="H22" s="21" t="s">
        <v>26</v>
      </c>
      <c r="I22" s="46">
        <f>'G-1'!I22+'G-3'!I22+'G-4'!I22</f>
        <v>89</v>
      </c>
      <c r="J22" s="46">
        <f>'G-1'!J22+'G-3'!J22+'G-4'!J22</f>
        <v>291</v>
      </c>
      <c r="K22" s="46">
        <f>'G-1'!K22+'G-3'!K22+'G-4'!K22</f>
        <v>34</v>
      </c>
      <c r="L22" s="46">
        <f>'G-1'!L22+'G-3'!L22+'G-4'!L22</f>
        <v>6</v>
      </c>
      <c r="M22" s="6">
        <f t="shared" si="1"/>
        <v>418.5</v>
      </c>
      <c r="N22" s="3">
        <f>M19+M20+M21+M22</f>
        <v>1543.5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1720.5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1543.5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1583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64</v>
      </c>
      <c r="G24" s="88"/>
      <c r="H24" s="170"/>
      <c r="I24" s="171"/>
      <c r="J24" s="82" t="s">
        <v>72</v>
      </c>
      <c r="K24" s="86"/>
      <c r="L24" s="86"/>
      <c r="M24" s="87" t="s">
        <v>74</v>
      </c>
      <c r="N24" s="88"/>
      <c r="O24" s="170"/>
      <c r="P24" s="171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S14" sqref="S1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tr">
        <f>'G-1'!E4:H4</f>
        <v>DE OBRA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tr">
        <f>'G-1'!D5:H5</f>
        <v>CALLE 76 X CARRERA 58</v>
      </c>
      <c r="E5" s="183"/>
      <c r="F5" s="183"/>
      <c r="G5" s="183"/>
      <c r="H5" s="183"/>
      <c r="I5" s="179" t="s">
        <v>53</v>
      </c>
      <c r="J5" s="179"/>
      <c r="K5" s="179"/>
      <c r="L5" s="184">
        <f>'G-1'!L5:N5</f>
        <v>0</v>
      </c>
      <c r="M5" s="184"/>
      <c r="N5" s="184"/>
      <c r="O5" s="12"/>
      <c r="P5" s="179" t="s">
        <v>57</v>
      </c>
      <c r="Q5" s="179"/>
      <c r="R5" s="179"/>
      <c r="S5" s="182" t="s">
        <v>154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150</v>
      </c>
      <c r="E6" s="180"/>
      <c r="F6" s="180"/>
      <c r="G6" s="180"/>
      <c r="H6" s="180"/>
      <c r="I6" s="179" t="s">
        <v>59</v>
      </c>
      <c r="J6" s="179"/>
      <c r="K6" s="179"/>
      <c r="L6" s="185">
        <v>1</v>
      </c>
      <c r="M6" s="185"/>
      <c r="N6" s="185"/>
      <c r="O6" s="42"/>
      <c r="P6" s="179" t="s">
        <v>58</v>
      </c>
      <c r="Q6" s="179"/>
      <c r="R6" s="179"/>
      <c r="S6" s="192">
        <v>44026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6</v>
      </c>
      <c r="C10" s="46">
        <v>19</v>
      </c>
      <c r="D10" s="46">
        <v>2</v>
      </c>
      <c r="E10" s="46">
        <v>0</v>
      </c>
      <c r="F10" s="62">
        <f>B10*0.5+C10*1+D10*2+E10*2.5</f>
        <v>26</v>
      </c>
      <c r="G10" s="2"/>
      <c r="H10" s="19" t="s">
        <v>4</v>
      </c>
      <c r="I10" s="46">
        <v>11</v>
      </c>
      <c r="J10" s="46">
        <v>26</v>
      </c>
      <c r="K10" s="46">
        <v>2</v>
      </c>
      <c r="L10" s="46">
        <v>0</v>
      </c>
      <c r="M10" s="6">
        <f>I10*0.5+J10*1+K10*2+L10*2.5</f>
        <v>35.5</v>
      </c>
      <c r="N10" s="9">
        <f>F20+F21+F22+M10</f>
        <v>147.5</v>
      </c>
      <c r="O10" s="19" t="s">
        <v>43</v>
      </c>
      <c r="P10" s="46">
        <v>10</v>
      </c>
      <c r="Q10" s="46">
        <v>26</v>
      </c>
      <c r="R10" s="46">
        <v>3</v>
      </c>
      <c r="S10" s="46">
        <v>2</v>
      </c>
      <c r="T10" s="6">
        <f>P10*0.5+Q10*1+R10*2+S10*2.5</f>
        <v>42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8</v>
      </c>
      <c r="C11" s="46">
        <v>22</v>
      </c>
      <c r="D11" s="46">
        <v>10</v>
      </c>
      <c r="E11" s="46">
        <v>1</v>
      </c>
      <c r="F11" s="6">
        <f t="shared" ref="F11:F22" si="0">B11*0.5+C11*1+D11*2+E11*2.5</f>
        <v>48.5</v>
      </c>
      <c r="G11" s="2"/>
      <c r="H11" s="19" t="s">
        <v>5</v>
      </c>
      <c r="I11" s="46">
        <v>8</v>
      </c>
      <c r="J11" s="46">
        <v>34</v>
      </c>
      <c r="K11" s="46">
        <v>2</v>
      </c>
      <c r="L11" s="46">
        <v>0</v>
      </c>
      <c r="M11" s="6">
        <f t="shared" ref="M11:M22" si="1">I11*0.5+J11*1+K11*2+L11*2.5</f>
        <v>42</v>
      </c>
      <c r="N11" s="9">
        <f>F21+F22+M10+M11</f>
        <v>152</v>
      </c>
      <c r="O11" s="19" t="s">
        <v>44</v>
      </c>
      <c r="P11" s="46">
        <v>12</v>
      </c>
      <c r="Q11" s="46">
        <v>24</v>
      </c>
      <c r="R11" s="46">
        <v>3</v>
      </c>
      <c r="S11" s="46">
        <v>4</v>
      </c>
      <c r="T11" s="6">
        <f t="shared" ref="T11:T21" si="2">P11*0.5+Q11*1+R11*2+S11*2.5</f>
        <v>46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5</v>
      </c>
      <c r="C12" s="46">
        <v>27</v>
      </c>
      <c r="D12" s="46">
        <v>1</v>
      </c>
      <c r="E12" s="46">
        <v>2</v>
      </c>
      <c r="F12" s="6">
        <f t="shared" si="0"/>
        <v>36.5</v>
      </c>
      <c r="G12" s="2"/>
      <c r="H12" s="19" t="s">
        <v>6</v>
      </c>
      <c r="I12" s="46">
        <v>10</v>
      </c>
      <c r="J12" s="46">
        <v>29</v>
      </c>
      <c r="K12" s="46">
        <v>1</v>
      </c>
      <c r="L12" s="46">
        <v>0</v>
      </c>
      <c r="M12" s="6">
        <f t="shared" si="1"/>
        <v>36</v>
      </c>
      <c r="N12" s="2">
        <f>F22+M10+M11+M12</f>
        <v>152</v>
      </c>
      <c r="O12" s="19" t="s">
        <v>32</v>
      </c>
      <c r="P12" s="46">
        <v>7</v>
      </c>
      <c r="Q12" s="46">
        <v>18</v>
      </c>
      <c r="R12" s="46">
        <v>2</v>
      </c>
      <c r="S12" s="46">
        <v>1</v>
      </c>
      <c r="T12" s="6">
        <f t="shared" si="2"/>
        <v>28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</v>
      </c>
      <c r="C13" s="46">
        <v>20</v>
      </c>
      <c r="D13" s="46">
        <v>2</v>
      </c>
      <c r="E13" s="46">
        <v>0</v>
      </c>
      <c r="F13" s="6">
        <f t="shared" si="0"/>
        <v>26.5</v>
      </c>
      <c r="G13" s="2">
        <f>F10+F11+F12+F13</f>
        <v>137.5</v>
      </c>
      <c r="H13" s="19" t="s">
        <v>7</v>
      </c>
      <c r="I13" s="46">
        <v>10</v>
      </c>
      <c r="J13" s="46">
        <v>25</v>
      </c>
      <c r="K13" s="46">
        <v>1</v>
      </c>
      <c r="L13" s="46">
        <v>1</v>
      </c>
      <c r="M13" s="6">
        <f t="shared" si="1"/>
        <v>34.5</v>
      </c>
      <c r="N13" s="2">
        <f t="shared" ref="N13:N18" si="3">M10+M11+M12+M13</f>
        <v>148</v>
      </c>
      <c r="O13" s="19" t="s">
        <v>33</v>
      </c>
      <c r="P13" s="46">
        <v>7</v>
      </c>
      <c r="Q13" s="46">
        <v>24</v>
      </c>
      <c r="R13" s="46">
        <v>2</v>
      </c>
      <c r="S13" s="46">
        <v>1</v>
      </c>
      <c r="T13" s="6">
        <f t="shared" si="2"/>
        <v>34</v>
      </c>
      <c r="U13" s="2">
        <f>T10+T11+T12+T13</f>
        <v>150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11</v>
      </c>
      <c r="C14" s="46">
        <v>25</v>
      </c>
      <c r="D14" s="46">
        <v>1</v>
      </c>
      <c r="E14" s="46">
        <v>1</v>
      </c>
      <c r="F14" s="6">
        <f t="shared" si="0"/>
        <v>35</v>
      </c>
      <c r="G14" s="2">
        <f t="shared" ref="G14:G19" si="4">F11+F12+F13+F14</f>
        <v>146.5</v>
      </c>
      <c r="H14" s="19" t="s">
        <v>9</v>
      </c>
      <c r="I14" s="46">
        <v>8</v>
      </c>
      <c r="J14" s="46">
        <v>21</v>
      </c>
      <c r="K14" s="46">
        <v>1</v>
      </c>
      <c r="L14" s="46">
        <v>0</v>
      </c>
      <c r="M14" s="6">
        <f t="shared" si="1"/>
        <v>27</v>
      </c>
      <c r="N14" s="2">
        <f t="shared" si="3"/>
        <v>139.5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ref="U14:U21" si="5">T11+T12+T13+T14</f>
        <v>108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4</v>
      </c>
      <c r="C15" s="46">
        <v>30</v>
      </c>
      <c r="D15" s="46">
        <v>2</v>
      </c>
      <c r="E15" s="46">
        <v>0</v>
      </c>
      <c r="F15" s="6">
        <f t="shared" si="0"/>
        <v>36</v>
      </c>
      <c r="G15" s="2">
        <f t="shared" si="4"/>
        <v>134</v>
      </c>
      <c r="H15" s="19" t="s">
        <v>12</v>
      </c>
      <c r="I15" s="46">
        <v>8</v>
      </c>
      <c r="J15" s="46">
        <v>20</v>
      </c>
      <c r="K15" s="46">
        <v>2</v>
      </c>
      <c r="L15" s="46">
        <v>0</v>
      </c>
      <c r="M15" s="6">
        <f t="shared" si="1"/>
        <v>28</v>
      </c>
      <c r="N15" s="2">
        <f t="shared" si="3"/>
        <v>125.5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62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9</v>
      </c>
      <c r="C16" s="46">
        <v>20</v>
      </c>
      <c r="D16" s="46">
        <v>1</v>
      </c>
      <c r="E16" s="46">
        <v>0</v>
      </c>
      <c r="F16" s="6">
        <f t="shared" si="0"/>
        <v>26.5</v>
      </c>
      <c r="G16" s="2">
        <f t="shared" si="4"/>
        <v>124</v>
      </c>
      <c r="H16" s="19" t="s">
        <v>15</v>
      </c>
      <c r="I16" s="46">
        <v>6</v>
      </c>
      <c r="J16" s="46">
        <v>23</v>
      </c>
      <c r="K16" s="46">
        <v>1</v>
      </c>
      <c r="L16" s="46">
        <v>0</v>
      </c>
      <c r="M16" s="6">
        <f t="shared" si="1"/>
        <v>28</v>
      </c>
      <c r="N16" s="2">
        <f t="shared" si="3"/>
        <v>117.5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34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6</v>
      </c>
      <c r="C17" s="46">
        <v>24</v>
      </c>
      <c r="D17" s="46">
        <v>2</v>
      </c>
      <c r="E17" s="46">
        <v>1</v>
      </c>
      <c r="F17" s="6">
        <f t="shared" si="0"/>
        <v>33.5</v>
      </c>
      <c r="G17" s="2">
        <f t="shared" si="4"/>
        <v>131</v>
      </c>
      <c r="H17" s="19" t="s">
        <v>18</v>
      </c>
      <c r="I17" s="46">
        <v>7</v>
      </c>
      <c r="J17" s="46">
        <v>21</v>
      </c>
      <c r="K17" s="46">
        <v>2</v>
      </c>
      <c r="L17" s="46">
        <v>0</v>
      </c>
      <c r="M17" s="6">
        <f t="shared" si="1"/>
        <v>28.5</v>
      </c>
      <c r="N17" s="2">
        <f t="shared" si="3"/>
        <v>111.5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15</v>
      </c>
      <c r="C18" s="46">
        <v>26</v>
      </c>
      <c r="D18" s="46">
        <v>1</v>
      </c>
      <c r="E18" s="46">
        <v>1</v>
      </c>
      <c r="F18" s="6">
        <f t="shared" si="0"/>
        <v>38</v>
      </c>
      <c r="G18" s="2">
        <f t="shared" si="4"/>
        <v>134</v>
      </c>
      <c r="H18" s="19" t="s">
        <v>20</v>
      </c>
      <c r="I18" s="46">
        <v>2</v>
      </c>
      <c r="J18" s="46">
        <v>14</v>
      </c>
      <c r="K18" s="46">
        <v>2</v>
      </c>
      <c r="L18" s="46">
        <v>1</v>
      </c>
      <c r="M18" s="6">
        <f t="shared" si="1"/>
        <v>21.5</v>
      </c>
      <c r="N18" s="2">
        <f t="shared" si="3"/>
        <v>106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13</v>
      </c>
      <c r="C19" s="47">
        <v>36</v>
      </c>
      <c r="D19" s="47">
        <v>2</v>
      </c>
      <c r="E19" s="47">
        <v>2</v>
      </c>
      <c r="F19" s="7">
        <f t="shared" si="0"/>
        <v>51.5</v>
      </c>
      <c r="G19" s="3">
        <f t="shared" si="4"/>
        <v>149.5</v>
      </c>
      <c r="H19" s="20" t="s">
        <v>22</v>
      </c>
      <c r="I19" s="45">
        <v>9</v>
      </c>
      <c r="J19" s="45">
        <v>15</v>
      </c>
      <c r="K19" s="45">
        <v>0</v>
      </c>
      <c r="L19" s="45">
        <v>0</v>
      </c>
      <c r="M19" s="6">
        <f t="shared" si="1"/>
        <v>19.5</v>
      </c>
      <c r="N19" s="2">
        <f>M16+M17+M18+M19</f>
        <v>97.5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7</v>
      </c>
      <c r="C20" s="45">
        <v>30</v>
      </c>
      <c r="D20" s="45">
        <v>2</v>
      </c>
      <c r="E20" s="45">
        <v>0</v>
      </c>
      <c r="F20" s="8">
        <f t="shared" si="0"/>
        <v>37.5</v>
      </c>
      <c r="G20" s="35"/>
      <c r="H20" s="19" t="s">
        <v>24</v>
      </c>
      <c r="I20" s="46">
        <v>9</v>
      </c>
      <c r="J20" s="46">
        <v>21</v>
      </c>
      <c r="K20" s="46">
        <v>3</v>
      </c>
      <c r="L20" s="46">
        <v>1</v>
      </c>
      <c r="M20" s="8">
        <f t="shared" si="1"/>
        <v>34</v>
      </c>
      <c r="N20" s="2">
        <f>M17+M18+M19+M20</f>
        <v>103.5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12</v>
      </c>
      <c r="C21" s="46">
        <v>28</v>
      </c>
      <c r="D21" s="46">
        <v>1</v>
      </c>
      <c r="E21" s="46">
        <v>0</v>
      </c>
      <c r="F21" s="6">
        <f t="shared" si="0"/>
        <v>36</v>
      </c>
      <c r="G21" s="36"/>
      <c r="H21" s="20" t="s">
        <v>25</v>
      </c>
      <c r="I21" s="46">
        <v>5</v>
      </c>
      <c r="J21" s="46">
        <v>22</v>
      </c>
      <c r="K21" s="46">
        <v>1</v>
      </c>
      <c r="L21" s="46">
        <v>1</v>
      </c>
      <c r="M21" s="6">
        <f t="shared" si="1"/>
        <v>29</v>
      </c>
      <c r="N21" s="2">
        <f>M18+M19+M20+M21</f>
        <v>104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11</v>
      </c>
      <c r="C22" s="46">
        <v>24</v>
      </c>
      <c r="D22" s="46">
        <v>2</v>
      </c>
      <c r="E22" s="46">
        <v>2</v>
      </c>
      <c r="F22" s="6">
        <f t="shared" si="0"/>
        <v>38.5</v>
      </c>
      <c r="G22" s="2"/>
      <c r="H22" s="21" t="s">
        <v>26</v>
      </c>
      <c r="I22" s="47">
        <v>4</v>
      </c>
      <c r="J22" s="47">
        <v>22</v>
      </c>
      <c r="K22" s="47">
        <v>1</v>
      </c>
      <c r="L22" s="47">
        <v>1</v>
      </c>
      <c r="M22" s="6">
        <f t="shared" si="1"/>
        <v>28.5</v>
      </c>
      <c r="N22" s="3">
        <f>M19+M20+M21+M22</f>
        <v>111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149.5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152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150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88</v>
      </c>
      <c r="G24" s="88"/>
      <c r="H24" s="170"/>
      <c r="I24" s="171"/>
      <c r="J24" s="82" t="s">
        <v>72</v>
      </c>
      <c r="K24" s="86"/>
      <c r="L24" s="86"/>
      <c r="M24" s="87" t="s">
        <v>63</v>
      </c>
      <c r="N24" s="88"/>
      <c r="O24" s="170"/>
      <c r="P24" s="171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26:E26"/>
    <mergeCell ref="A23:B24"/>
    <mergeCell ref="C23:F23"/>
    <mergeCell ref="H23:I24"/>
    <mergeCell ref="J23:M23"/>
    <mergeCell ref="O23:P24"/>
    <mergeCell ref="Q23:T23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H19" sqref="H19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111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112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22" t="str">
        <f>'G-1'!D5</f>
        <v>CALLE 76 X CARRERA 58</v>
      </c>
      <c r="D5" s="222"/>
      <c r="E5" s="222"/>
      <c r="F5" s="111"/>
      <c r="G5" s="112"/>
      <c r="H5" s="103" t="s">
        <v>53</v>
      </c>
      <c r="I5" s="223">
        <f>'G-1'!L5</f>
        <v>0</v>
      </c>
      <c r="J5" s="223"/>
    </row>
    <row r="6" spans="1:10" x14ac:dyDescent="0.2">
      <c r="A6" s="179" t="s">
        <v>113</v>
      </c>
      <c r="B6" s="179"/>
      <c r="C6" s="224" t="s">
        <v>153</v>
      </c>
      <c r="D6" s="224"/>
      <c r="E6" s="224"/>
      <c r="F6" s="111"/>
      <c r="G6" s="112"/>
      <c r="H6" s="103" t="s">
        <v>58</v>
      </c>
      <c r="I6" s="225">
        <f>'G-1'!S6</f>
        <v>44056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114</v>
      </c>
      <c r="B8" s="229" t="s">
        <v>115</v>
      </c>
      <c r="C8" s="227" t="s">
        <v>116</v>
      </c>
      <c r="D8" s="229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1" t="s">
        <v>122</v>
      </c>
      <c r="J8" s="233" t="s">
        <v>123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124</v>
      </c>
      <c r="B10" s="238">
        <v>3</v>
      </c>
      <c r="C10" s="122"/>
      <c r="D10" s="123" t="s">
        <v>125</v>
      </c>
      <c r="E10" s="75">
        <v>1</v>
      </c>
      <c r="F10" s="75">
        <v>25</v>
      </c>
      <c r="G10" s="75">
        <v>19</v>
      </c>
      <c r="H10" s="75">
        <v>0</v>
      </c>
      <c r="I10" s="75">
        <f>E10*0.5+F10+G10*2+H10*2.5</f>
        <v>63.5</v>
      </c>
      <c r="J10" s="124">
        <f>IF(I10=0,"0,00",I10/SUM(I10:I12)*100)</f>
        <v>15.525672371638141</v>
      </c>
    </row>
    <row r="11" spans="1:10" x14ac:dyDescent="0.2">
      <c r="A11" s="236"/>
      <c r="B11" s="239"/>
      <c r="C11" s="122" t="s">
        <v>126</v>
      </c>
      <c r="D11" s="125" t="s">
        <v>127</v>
      </c>
      <c r="E11" s="126">
        <v>65</v>
      </c>
      <c r="F11" s="126">
        <v>236</v>
      </c>
      <c r="G11" s="126">
        <v>20</v>
      </c>
      <c r="H11" s="126">
        <v>11</v>
      </c>
      <c r="I11" s="126">
        <f t="shared" ref="I11:I45" si="0">E11*0.5+F11+G11*2+H11*2.5</f>
        <v>336</v>
      </c>
      <c r="J11" s="127">
        <f>IF(I11=0,"0,00",I11/SUM(I10:I12)*100)</f>
        <v>82.151589242053788</v>
      </c>
    </row>
    <row r="12" spans="1:10" x14ac:dyDescent="0.2">
      <c r="A12" s="236"/>
      <c r="B12" s="239"/>
      <c r="C12" s="128" t="s">
        <v>137</v>
      </c>
      <c r="D12" s="129" t="s">
        <v>128</v>
      </c>
      <c r="E12" s="74">
        <v>3</v>
      </c>
      <c r="F12" s="74">
        <v>8</v>
      </c>
      <c r="G12" s="74">
        <v>0</v>
      </c>
      <c r="H12" s="74">
        <v>0</v>
      </c>
      <c r="I12" s="130">
        <f t="shared" si="0"/>
        <v>9.5</v>
      </c>
      <c r="J12" s="131">
        <f>IF(I12=0,"0,00",I12/SUM(I10:I12)*100)</f>
        <v>2.3227383863080684</v>
      </c>
    </row>
    <row r="13" spans="1:10" x14ac:dyDescent="0.2">
      <c r="A13" s="236"/>
      <c r="B13" s="239"/>
      <c r="C13" s="132"/>
      <c r="D13" s="123" t="s">
        <v>125</v>
      </c>
      <c r="E13" s="75">
        <v>4</v>
      </c>
      <c r="F13" s="75">
        <v>17</v>
      </c>
      <c r="G13" s="75">
        <v>12</v>
      </c>
      <c r="H13" s="75">
        <v>1</v>
      </c>
      <c r="I13" s="75">
        <f t="shared" si="0"/>
        <v>45.5</v>
      </c>
      <c r="J13" s="124">
        <f>IF(I13=0,"0,00",I13/SUM(I13:I15)*100)</f>
        <v>13.402061855670103</v>
      </c>
    </row>
    <row r="14" spans="1:10" x14ac:dyDescent="0.2">
      <c r="A14" s="236"/>
      <c r="B14" s="239"/>
      <c r="C14" s="122" t="s">
        <v>129</v>
      </c>
      <c r="D14" s="125" t="s">
        <v>127</v>
      </c>
      <c r="E14" s="126">
        <v>71</v>
      </c>
      <c r="F14" s="126">
        <v>202</v>
      </c>
      <c r="G14" s="126">
        <v>15</v>
      </c>
      <c r="H14" s="126">
        <v>6</v>
      </c>
      <c r="I14" s="126">
        <f t="shared" si="0"/>
        <v>282.5</v>
      </c>
      <c r="J14" s="127">
        <f>IF(I14=0,"0,00",I14/SUM(I13:I15)*100)</f>
        <v>83.210603829160533</v>
      </c>
    </row>
    <row r="15" spans="1:10" x14ac:dyDescent="0.2">
      <c r="A15" s="236"/>
      <c r="B15" s="239"/>
      <c r="C15" s="128" t="s">
        <v>138</v>
      </c>
      <c r="D15" s="129" t="s">
        <v>128</v>
      </c>
      <c r="E15" s="74">
        <v>2</v>
      </c>
      <c r="F15" s="74">
        <v>8</v>
      </c>
      <c r="G15" s="74">
        <v>0</v>
      </c>
      <c r="H15" s="74">
        <v>1</v>
      </c>
      <c r="I15" s="130">
        <f t="shared" si="0"/>
        <v>11.5</v>
      </c>
      <c r="J15" s="131">
        <f>IF(I15=0,"0,00",I15/SUM(I13:I15)*100)</f>
        <v>3.3873343151693667</v>
      </c>
    </row>
    <row r="16" spans="1:10" x14ac:dyDescent="0.2">
      <c r="A16" s="236"/>
      <c r="B16" s="239"/>
      <c r="C16" s="132"/>
      <c r="D16" s="123" t="s">
        <v>125</v>
      </c>
      <c r="E16" s="75">
        <v>3</v>
      </c>
      <c r="F16" s="75">
        <v>21</v>
      </c>
      <c r="G16" s="75">
        <v>17</v>
      </c>
      <c r="H16" s="75">
        <v>1</v>
      </c>
      <c r="I16" s="75">
        <f t="shared" si="0"/>
        <v>59</v>
      </c>
      <c r="J16" s="124">
        <f>IF(I16=0,"0,00",I16/SUM(I16:I18)*100)</f>
        <v>15.967523680649526</v>
      </c>
    </row>
    <row r="17" spans="1:10" x14ac:dyDescent="0.2">
      <c r="A17" s="236"/>
      <c r="B17" s="239"/>
      <c r="C17" s="122" t="s">
        <v>130</v>
      </c>
      <c r="D17" s="125" t="s">
        <v>127</v>
      </c>
      <c r="E17" s="126">
        <v>76</v>
      </c>
      <c r="F17" s="126">
        <v>209</v>
      </c>
      <c r="G17" s="126">
        <v>20</v>
      </c>
      <c r="H17" s="126">
        <v>6</v>
      </c>
      <c r="I17" s="126">
        <f t="shared" si="0"/>
        <v>302</v>
      </c>
      <c r="J17" s="127">
        <f>IF(I17=0,"0,00",I17/SUM(I16:I18)*100)</f>
        <v>81.732070365358595</v>
      </c>
    </row>
    <row r="18" spans="1:10" x14ac:dyDescent="0.2">
      <c r="A18" s="237"/>
      <c r="B18" s="240"/>
      <c r="C18" s="133" t="s">
        <v>139</v>
      </c>
      <c r="D18" s="129" t="s">
        <v>128</v>
      </c>
      <c r="E18" s="74">
        <v>2</v>
      </c>
      <c r="F18" s="74">
        <v>5</v>
      </c>
      <c r="G18" s="74">
        <v>0</v>
      </c>
      <c r="H18" s="74">
        <v>1</v>
      </c>
      <c r="I18" s="130">
        <f t="shared" si="0"/>
        <v>8.5</v>
      </c>
      <c r="J18" s="131">
        <f>IF(I18=0,"0,00",I18/SUM(I16:I18)*100)</f>
        <v>2.3004059539918806</v>
      </c>
    </row>
    <row r="19" spans="1:10" x14ac:dyDescent="0.2">
      <c r="A19" s="235" t="s">
        <v>131</v>
      </c>
      <c r="B19" s="238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6"/>
      <c r="B20" s="239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6"/>
      <c r="B21" s="239"/>
      <c r="C21" s="128" t="s">
        <v>140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6"/>
      <c r="B22" s="239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6"/>
      <c r="B23" s="239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6"/>
      <c r="B24" s="239"/>
      <c r="C24" s="128" t="s">
        <v>141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6"/>
      <c r="B25" s="239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6"/>
      <c r="B26" s="239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7"/>
      <c r="B27" s="240"/>
      <c r="C27" s="133" t="s">
        <v>142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5" t="s">
        <v>132</v>
      </c>
      <c r="B28" s="238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6"/>
      <c r="B29" s="239"/>
      <c r="C29" s="122" t="s">
        <v>126</v>
      </c>
      <c r="D29" s="125" t="s">
        <v>127</v>
      </c>
      <c r="E29" s="126">
        <v>31</v>
      </c>
      <c r="F29" s="126">
        <v>106</v>
      </c>
      <c r="G29" s="126">
        <v>2</v>
      </c>
      <c r="H29" s="126">
        <v>1</v>
      </c>
      <c r="I29" s="126">
        <f t="shared" si="0"/>
        <v>128</v>
      </c>
      <c r="J29" s="127">
        <f>IF(I29=0,"0,00",I29/SUM(I28:I30)*100)</f>
        <v>81.012658227848107</v>
      </c>
    </row>
    <row r="30" spans="1:10" x14ac:dyDescent="0.2">
      <c r="A30" s="236"/>
      <c r="B30" s="239"/>
      <c r="C30" s="128" t="s">
        <v>143</v>
      </c>
      <c r="D30" s="129" t="s">
        <v>128</v>
      </c>
      <c r="E30" s="74">
        <v>4</v>
      </c>
      <c r="F30" s="74">
        <v>28</v>
      </c>
      <c r="G30" s="74">
        <v>0</v>
      </c>
      <c r="H30" s="74">
        <v>0</v>
      </c>
      <c r="I30" s="130">
        <f t="shared" si="0"/>
        <v>30</v>
      </c>
      <c r="J30" s="131">
        <f>IF(I30=0,"0,00",I30/SUM(I28:I30)*100)</f>
        <v>18.9873417721519</v>
      </c>
    </row>
    <row r="31" spans="1:10" x14ac:dyDescent="0.2">
      <c r="A31" s="236"/>
      <c r="B31" s="239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6"/>
      <c r="B32" s="239"/>
      <c r="C32" s="122" t="s">
        <v>129</v>
      </c>
      <c r="D32" s="125" t="s">
        <v>127</v>
      </c>
      <c r="E32" s="126">
        <v>27</v>
      </c>
      <c r="F32" s="126">
        <v>81</v>
      </c>
      <c r="G32" s="126">
        <v>2</v>
      </c>
      <c r="H32" s="126">
        <v>0</v>
      </c>
      <c r="I32" s="126">
        <f t="shared" si="0"/>
        <v>98.5</v>
      </c>
      <c r="J32" s="127">
        <f>IF(I32=0,"0,00",I32/SUM(I31:I33)*100)</f>
        <v>75.190839694656489</v>
      </c>
    </row>
    <row r="33" spans="1:10" x14ac:dyDescent="0.2">
      <c r="A33" s="236"/>
      <c r="B33" s="239"/>
      <c r="C33" s="128" t="s">
        <v>144</v>
      </c>
      <c r="D33" s="129" t="s">
        <v>128</v>
      </c>
      <c r="E33" s="74">
        <v>5</v>
      </c>
      <c r="F33" s="74">
        <v>30</v>
      </c>
      <c r="G33" s="74">
        <v>0</v>
      </c>
      <c r="H33" s="74">
        <v>0</v>
      </c>
      <c r="I33" s="130">
        <f t="shared" si="0"/>
        <v>32.5</v>
      </c>
      <c r="J33" s="131">
        <f>IF(I33=0,"0,00",I33/SUM(I31:I33)*100)</f>
        <v>24.809160305343511</v>
      </c>
    </row>
    <row r="34" spans="1:10" x14ac:dyDescent="0.2">
      <c r="A34" s="236"/>
      <c r="B34" s="239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6"/>
      <c r="B35" s="239"/>
      <c r="C35" s="122" t="s">
        <v>130</v>
      </c>
      <c r="D35" s="125" t="s">
        <v>127</v>
      </c>
      <c r="E35" s="126">
        <v>19</v>
      </c>
      <c r="F35" s="126">
        <v>28</v>
      </c>
      <c r="G35" s="126">
        <v>4</v>
      </c>
      <c r="H35" s="126">
        <v>1</v>
      </c>
      <c r="I35" s="126">
        <f t="shared" si="0"/>
        <v>48</v>
      </c>
      <c r="J35" s="127">
        <f>IF(I35=0,"0,00",I35/SUM(I34:I36)*100)</f>
        <v>60.377358490566039</v>
      </c>
    </row>
    <row r="36" spans="1:10" x14ac:dyDescent="0.2">
      <c r="A36" s="237"/>
      <c r="B36" s="240"/>
      <c r="C36" s="133" t="s">
        <v>145</v>
      </c>
      <c r="D36" s="129" t="s">
        <v>128</v>
      </c>
      <c r="E36" s="74">
        <v>4</v>
      </c>
      <c r="F36" s="74">
        <v>27</v>
      </c>
      <c r="G36" s="74">
        <v>0</v>
      </c>
      <c r="H36" s="74">
        <v>1</v>
      </c>
      <c r="I36" s="130">
        <f t="shared" si="0"/>
        <v>31.5</v>
      </c>
      <c r="J36" s="131">
        <f>IF(I36=0,"0,00",I36/SUM(I34:I36)*100)</f>
        <v>39.622641509433961</v>
      </c>
    </row>
    <row r="37" spans="1:10" x14ac:dyDescent="0.2">
      <c r="A37" s="235" t="s">
        <v>133</v>
      </c>
      <c r="B37" s="238">
        <v>3</v>
      </c>
      <c r="C37" s="134"/>
      <c r="D37" s="123" t="s">
        <v>125</v>
      </c>
      <c r="E37" s="75">
        <v>20</v>
      </c>
      <c r="F37" s="75">
        <v>63</v>
      </c>
      <c r="G37" s="75">
        <v>4</v>
      </c>
      <c r="H37" s="75">
        <v>1</v>
      </c>
      <c r="I37" s="75">
        <f t="shared" si="0"/>
        <v>83.5</v>
      </c>
      <c r="J37" s="124">
        <f>IF(I37=0,"0,00",I37/SUM(I37:I39)*100)</f>
        <v>25.341426403641883</v>
      </c>
    </row>
    <row r="38" spans="1:10" x14ac:dyDescent="0.2">
      <c r="A38" s="236"/>
      <c r="B38" s="239"/>
      <c r="C38" s="122" t="s">
        <v>126</v>
      </c>
      <c r="D38" s="125" t="s">
        <v>127</v>
      </c>
      <c r="E38" s="126">
        <v>49</v>
      </c>
      <c r="F38" s="126">
        <v>162</v>
      </c>
      <c r="G38" s="126">
        <v>26</v>
      </c>
      <c r="H38" s="126">
        <v>3</v>
      </c>
      <c r="I38" s="126">
        <f t="shared" si="0"/>
        <v>246</v>
      </c>
      <c r="J38" s="127">
        <f>IF(I38=0,"0,00",I38/SUM(I37:I39)*100)</f>
        <v>74.65857359635811</v>
      </c>
    </row>
    <row r="39" spans="1:10" x14ac:dyDescent="0.2">
      <c r="A39" s="236"/>
      <c r="B39" s="239"/>
      <c r="C39" s="128" t="s">
        <v>146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6"/>
      <c r="B40" s="239"/>
      <c r="C40" s="132"/>
      <c r="D40" s="123" t="s">
        <v>125</v>
      </c>
      <c r="E40" s="75">
        <v>9</v>
      </c>
      <c r="F40" s="75">
        <v>44</v>
      </c>
      <c r="G40" s="75">
        <v>2</v>
      </c>
      <c r="H40" s="75">
        <v>2</v>
      </c>
      <c r="I40" s="75">
        <f t="shared" si="0"/>
        <v>57.5</v>
      </c>
      <c r="J40" s="124">
        <f>IF(I40=0,"0,00",I40/SUM(I40:I42)*100)</f>
        <v>16.715116279069768</v>
      </c>
    </row>
    <row r="41" spans="1:10" x14ac:dyDescent="0.2">
      <c r="A41" s="236"/>
      <c r="B41" s="239"/>
      <c r="C41" s="122" t="s">
        <v>129</v>
      </c>
      <c r="D41" s="125" t="s">
        <v>127</v>
      </c>
      <c r="E41" s="126">
        <v>53</v>
      </c>
      <c r="F41" s="126">
        <v>181</v>
      </c>
      <c r="G41" s="126">
        <v>32</v>
      </c>
      <c r="H41" s="126">
        <v>6</v>
      </c>
      <c r="I41" s="126">
        <f t="shared" si="0"/>
        <v>286.5</v>
      </c>
      <c r="J41" s="127">
        <f>IF(I41=0,"0,00",I41/SUM(I40:I42)*100)</f>
        <v>83.284883720930239</v>
      </c>
    </row>
    <row r="42" spans="1:10" x14ac:dyDescent="0.2">
      <c r="A42" s="236"/>
      <c r="B42" s="239"/>
      <c r="C42" s="128" t="s">
        <v>147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6"/>
      <c r="B43" s="239"/>
      <c r="C43" s="132"/>
      <c r="D43" s="123" t="s">
        <v>125</v>
      </c>
      <c r="E43" s="75">
        <v>14</v>
      </c>
      <c r="F43" s="75">
        <v>42</v>
      </c>
      <c r="G43" s="75">
        <v>4</v>
      </c>
      <c r="H43" s="75">
        <v>2</v>
      </c>
      <c r="I43" s="75">
        <f t="shared" si="0"/>
        <v>62</v>
      </c>
      <c r="J43" s="124">
        <f>IF(I43=0,"0,00",I43/SUM(I43:I45)*100)</f>
        <v>22.182468694096602</v>
      </c>
    </row>
    <row r="44" spans="1:10" x14ac:dyDescent="0.2">
      <c r="A44" s="236"/>
      <c r="B44" s="239"/>
      <c r="C44" s="122" t="s">
        <v>130</v>
      </c>
      <c r="D44" s="125" t="s">
        <v>127</v>
      </c>
      <c r="E44" s="126">
        <v>33</v>
      </c>
      <c r="F44" s="126">
        <v>144</v>
      </c>
      <c r="G44" s="126">
        <v>26</v>
      </c>
      <c r="H44" s="126">
        <v>2</v>
      </c>
      <c r="I44" s="126">
        <f t="shared" si="0"/>
        <v>217.5</v>
      </c>
      <c r="J44" s="127">
        <f>IF(I44=0,"0,00",I44/SUM(I43:I45)*100)</f>
        <v>77.817531305903401</v>
      </c>
    </row>
    <row r="45" spans="1:10" x14ac:dyDescent="0.2">
      <c r="A45" s="237"/>
      <c r="B45" s="240"/>
      <c r="C45" s="133" t="s">
        <v>148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M32" sqref="M32"/>
    </sheetView>
  </sheetViews>
  <sheetFormatPr baseColWidth="10" defaultRowHeight="12.75" x14ac:dyDescent="0.2"/>
  <cols>
    <col min="2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94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95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96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97</v>
      </c>
      <c r="B8" s="243"/>
      <c r="C8" s="244" t="s">
        <v>98</v>
      </c>
      <c r="D8" s="244"/>
      <c r="E8" s="244"/>
      <c r="F8" s="244"/>
      <c r="G8" s="244"/>
      <c r="H8" s="244"/>
      <c r="I8" s="92"/>
      <c r="J8" s="92"/>
      <c r="K8" s="92"/>
      <c r="L8" s="243" t="s">
        <v>99</v>
      </c>
      <c r="M8" s="243"/>
      <c r="N8" s="243"/>
      <c r="O8" s="244" t="str">
        <f>'G-1'!D5</f>
        <v>CALLE 76 X CARRERA 58</v>
      </c>
      <c r="P8" s="244"/>
      <c r="Q8" s="244"/>
      <c r="R8" s="244"/>
      <c r="S8" s="244"/>
      <c r="T8" s="92"/>
      <c r="U8" s="92"/>
      <c r="V8" s="243" t="s">
        <v>100</v>
      </c>
      <c r="W8" s="243"/>
      <c r="X8" s="243"/>
      <c r="Y8" s="244">
        <f>'G-1'!L5</f>
        <v>0</v>
      </c>
      <c r="Z8" s="244"/>
      <c r="AA8" s="244"/>
      <c r="AB8" s="92"/>
      <c r="AC8" s="92"/>
      <c r="AD8" s="92"/>
      <c r="AE8" s="92"/>
      <c r="AF8" s="92"/>
      <c r="AG8" s="92"/>
      <c r="AH8" s="243" t="s">
        <v>101</v>
      </c>
      <c r="AI8" s="243"/>
      <c r="AJ8" s="247">
        <f>'G-1'!S6</f>
        <v>44056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135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103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819.5</v>
      </c>
      <c r="AV12" s="97">
        <f t="shared" si="0"/>
        <v>815</v>
      </c>
      <c r="AW12" s="97">
        <f t="shared" si="0"/>
        <v>759</v>
      </c>
      <c r="AX12" s="97">
        <f t="shared" si="0"/>
        <v>676.5</v>
      </c>
      <c r="AY12" s="97">
        <f t="shared" si="0"/>
        <v>607.5</v>
      </c>
      <c r="AZ12" s="97">
        <f t="shared" si="0"/>
        <v>579.5</v>
      </c>
      <c r="BA12" s="97">
        <f t="shared" si="0"/>
        <v>614</v>
      </c>
      <c r="BB12" s="97"/>
      <c r="BC12" s="97"/>
      <c r="BD12" s="97"/>
      <c r="BE12" s="97">
        <f t="shared" ref="BE12:BQ12" si="1">P14</f>
        <v>804.5</v>
      </c>
      <c r="BF12" s="97">
        <f t="shared" si="1"/>
        <v>810.5</v>
      </c>
      <c r="BG12" s="97">
        <f t="shared" si="1"/>
        <v>806.5</v>
      </c>
      <c r="BH12" s="97">
        <f t="shared" si="1"/>
        <v>789</v>
      </c>
      <c r="BI12" s="97">
        <f t="shared" si="1"/>
        <v>757</v>
      </c>
      <c r="BJ12" s="97">
        <f t="shared" si="1"/>
        <v>714.5</v>
      </c>
      <c r="BK12" s="97">
        <f t="shared" si="1"/>
        <v>690.5</v>
      </c>
      <c r="BL12" s="97">
        <f t="shared" si="1"/>
        <v>645</v>
      </c>
      <c r="BM12" s="97">
        <f t="shared" si="1"/>
        <v>629.5</v>
      </c>
      <c r="BN12" s="97">
        <f t="shared" si="1"/>
        <v>633</v>
      </c>
      <c r="BO12" s="97">
        <f t="shared" si="1"/>
        <v>627</v>
      </c>
      <c r="BP12" s="97">
        <f t="shared" si="1"/>
        <v>642</v>
      </c>
      <c r="BQ12" s="97">
        <f t="shared" si="1"/>
        <v>670.5</v>
      </c>
      <c r="BR12" s="97"/>
      <c r="BS12" s="97"/>
      <c r="BT12" s="97"/>
      <c r="BU12" s="97">
        <f t="shared" ref="BU12:CC12" si="2">AG14</f>
        <v>750</v>
      </c>
      <c r="BV12" s="97">
        <f t="shared" si="2"/>
        <v>565.5</v>
      </c>
      <c r="BW12" s="97">
        <f t="shared" si="2"/>
        <v>369.5</v>
      </c>
      <c r="BX12" s="97">
        <f t="shared" si="2"/>
        <v>185.5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104</v>
      </c>
      <c r="B13" s="149">
        <f>'G-1'!F10</f>
        <v>208.5</v>
      </c>
      <c r="C13" s="149">
        <f>'G-1'!F11</f>
        <v>206.5</v>
      </c>
      <c r="D13" s="149">
        <f>'G-1'!F12</f>
        <v>209</v>
      </c>
      <c r="E13" s="149">
        <f>'G-1'!F13</f>
        <v>195.5</v>
      </c>
      <c r="F13" s="149">
        <f>'G-1'!F14</f>
        <v>204</v>
      </c>
      <c r="G13" s="149">
        <f>'G-1'!F15</f>
        <v>150.5</v>
      </c>
      <c r="H13" s="149">
        <f>'G-1'!F16</f>
        <v>126.5</v>
      </c>
      <c r="I13" s="149">
        <f>'G-1'!F17</f>
        <v>126.5</v>
      </c>
      <c r="J13" s="149">
        <f>'G-1'!F18</f>
        <v>176</v>
      </c>
      <c r="K13" s="149">
        <f>'G-1'!F19</f>
        <v>185</v>
      </c>
      <c r="L13" s="150"/>
      <c r="M13" s="149">
        <f>'G-1'!F20</f>
        <v>198.5</v>
      </c>
      <c r="N13" s="149">
        <f>'G-1'!F21</f>
        <v>199.5</v>
      </c>
      <c r="O13" s="149">
        <f>'G-1'!F22</f>
        <v>203.5</v>
      </c>
      <c r="P13" s="149">
        <f>'G-1'!M10</f>
        <v>203</v>
      </c>
      <c r="Q13" s="149">
        <f>'G-1'!M11</f>
        <v>204.5</v>
      </c>
      <c r="R13" s="149">
        <f>'G-1'!M12</f>
        <v>195.5</v>
      </c>
      <c r="S13" s="149">
        <f>'G-1'!M13</f>
        <v>186</v>
      </c>
      <c r="T13" s="149">
        <f>'G-1'!M14</f>
        <v>171</v>
      </c>
      <c r="U13" s="149">
        <f>'G-1'!M15</f>
        <v>162</v>
      </c>
      <c r="V13" s="149">
        <f>'G-1'!M16</f>
        <v>171.5</v>
      </c>
      <c r="W13" s="149">
        <f>'G-1'!M17</f>
        <v>140.5</v>
      </c>
      <c r="X13" s="149">
        <f>'G-1'!M18</f>
        <v>155.5</v>
      </c>
      <c r="Y13" s="149">
        <f>'G-1'!M19</f>
        <v>165.5</v>
      </c>
      <c r="Z13" s="149">
        <f>'G-1'!M20</f>
        <v>165.5</v>
      </c>
      <c r="AA13" s="149">
        <f>'G-1'!M21</f>
        <v>155.5</v>
      </c>
      <c r="AB13" s="149">
        <f>'G-1'!M22</f>
        <v>184</v>
      </c>
      <c r="AC13" s="150"/>
      <c r="AD13" s="149">
        <f>'G-1'!T10</f>
        <v>184.5</v>
      </c>
      <c r="AE13" s="149">
        <f>'G-1'!T11</f>
        <v>196</v>
      </c>
      <c r="AF13" s="149">
        <f>'G-1'!T12</f>
        <v>184</v>
      </c>
      <c r="AG13" s="149">
        <f>'G-1'!T13</f>
        <v>185.5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819.5</v>
      </c>
      <c r="F14" s="149">
        <f t="shared" ref="F14:K14" si="3">C13+D13+E13+F13</f>
        <v>815</v>
      </c>
      <c r="G14" s="149">
        <f t="shared" si="3"/>
        <v>759</v>
      </c>
      <c r="H14" s="149">
        <f t="shared" si="3"/>
        <v>676.5</v>
      </c>
      <c r="I14" s="149">
        <f t="shared" si="3"/>
        <v>607.5</v>
      </c>
      <c r="J14" s="149">
        <f t="shared" si="3"/>
        <v>579.5</v>
      </c>
      <c r="K14" s="149">
        <f t="shared" si="3"/>
        <v>614</v>
      </c>
      <c r="L14" s="150"/>
      <c r="M14" s="149"/>
      <c r="N14" s="149"/>
      <c r="O14" s="149"/>
      <c r="P14" s="149">
        <f>M13+N13+O13+P13</f>
        <v>804.5</v>
      </c>
      <c r="Q14" s="149">
        <f t="shared" ref="Q14:AB14" si="4">N13+O13+P13+Q13</f>
        <v>810.5</v>
      </c>
      <c r="R14" s="149">
        <f t="shared" si="4"/>
        <v>806.5</v>
      </c>
      <c r="S14" s="149">
        <f t="shared" si="4"/>
        <v>789</v>
      </c>
      <c r="T14" s="149">
        <f t="shared" si="4"/>
        <v>757</v>
      </c>
      <c r="U14" s="149">
        <f t="shared" si="4"/>
        <v>714.5</v>
      </c>
      <c r="V14" s="149">
        <f t="shared" si="4"/>
        <v>690.5</v>
      </c>
      <c r="W14" s="149">
        <f t="shared" si="4"/>
        <v>645</v>
      </c>
      <c r="X14" s="149">
        <f t="shared" si="4"/>
        <v>629.5</v>
      </c>
      <c r="Y14" s="149">
        <f t="shared" si="4"/>
        <v>633</v>
      </c>
      <c r="Z14" s="149">
        <f t="shared" si="4"/>
        <v>627</v>
      </c>
      <c r="AA14" s="149">
        <f t="shared" si="4"/>
        <v>642</v>
      </c>
      <c r="AB14" s="149">
        <f t="shared" si="4"/>
        <v>670.5</v>
      </c>
      <c r="AC14" s="150"/>
      <c r="AD14" s="149"/>
      <c r="AE14" s="149"/>
      <c r="AF14" s="149"/>
      <c r="AG14" s="149">
        <f>AD13+AE13+AF13+AG13</f>
        <v>750</v>
      </c>
      <c r="AH14" s="149">
        <f t="shared" ref="AH14:AO14" si="5">AE13+AF13+AG13+AH13</f>
        <v>565.5</v>
      </c>
      <c r="AI14" s="149">
        <f t="shared" si="5"/>
        <v>369.5</v>
      </c>
      <c r="AJ14" s="149">
        <f t="shared" si="5"/>
        <v>185.5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0.15525672371638141</v>
      </c>
      <c r="E15" s="152"/>
      <c r="F15" s="152" t="s">
        <v>108</v>
      </c>
      <c r="G15" s="153">
        <f>DIRECCIONALIDAD!J11/100</f>
        <v>0.82151589242053791</v>
      </c>
      <c r="H15" s="152"/>
      <c r="I15" s="152" t="s">
        <v>109</v>
      </c>
      <c r="J15" s="153">
        <f>DIRECCIONALIDAD!J12/100</f>
        <v>2.3227383863080684E-2</v>
      </c>
      <c r="K15" s="154"/>
      <c r="L15" s="148"/>
      <c r="M15" s="151"/>
      <c r="N15" s="152"/>
      <c r="O15" s="152" t="s">
        <v>107</v>
      </c>
      <c r="P15" s="153">
        <f>DIRECCIONALIDAD!J13/100</f>
        <v>0.13402061855670103</v>
      </c>
      <c r="Q15" s="152"/>
      <c r="R15" s="152"/>
      <c r="S15" s="152"/>
      <c r="T15" s="152" t="s">
        <v>108</v>
      </c>
      <c r="U15" s="153">
        <f>DIRECCIONALIDAD!J14/100</f>
        <v>0.83210603829160534</v>
      </c>
      <c r="V15" s="152"/>
      <c r="W15" s="152"/>
      <c r="X15" s="152"/>
      <c r="Y15" s="152" t="s">
        <v>109</v>
      </c>
      <c r="Z15" s="153">
        <f>DIRECCIONALIDAD!J15/100</f>
        <v>3.3873343151693665E-2</v>
      </c>
      <c r="AA15" s="152"/>
      <c r="AB15" s="154"/>
      <c r="AC15" s="148"/>
      <c r="AD15" s="151"/>
      <c r="AE15" s="152" t="s">
        <v>107</v>
      </c>
      <c r="AF15" s="153">
        <f>DIRECCIONALIDAD!J16/100</f>
        <v>0.15967523680649526</v>
      </c>
      <c r="AG15" s="152"/>
      <c r="AH15" s="152"/>
      <c r="AI15" s="152"/>
      <c r="AJ15" s="152" t="s">
        <v>108</v>
      </c>
      <c r="AK15" s="153">
        <f>DIRECCIONALIDAD!J17/100</f>
        <v>0.817320703653586</v>
      </c>
      <c r="AL15" s="152"/>
      <c r="AM15" s="152"/>
      <c r="AN15" s="152" t="s">
        <v>109</v>
      </c>
      <c r="AO15" s="155">
        <f>DIRECCIONALIDAD!J18/100</f>
        <v>2.3004059539918808E-2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151</v>
      </c>
      <c r="B16" s="161">
        <f>MAX(B14:K14)</f>
        <v>819.5</v>
      </c>
      <c r="C16" s="152" t="s">
        <v>107</v>
      </c>
      <c r="D16" s="162">
        <f>+B16*D15</f>
        <v>127.23288508557457</v>
      </c>
      <c r="E16" s="152"/>
      <c r="F16" s="152" t="s">
        <v>108</v>
      </c>
      <c r="G16" s="162">
        <f>+B16*G15</f>
        <v>673.23227383863082</v>
      </c>
      <c r="H16" s="152"/>
      <c r="I16" s="152" t="s">
        <v>109</v>
      </c>
      <c r="J16" s="162">
        <f>+B16*J15</f>
        <v>19.03484107579462</v>
      </c>
      <c r="K16" s="154"/>
      <c r="L16" s="148"/>
      <c r="M16" s="161">
        <f>MAX(M14:AB14)</f>
        <v>810.5</v>
      </c>
      <c r="N16" s="152"/>
      <c r="O16" s="152" t="s">
        <v>107</v>
      </c>
      <c r="P16" s="163">
        <f>+M16*P15</f>
        <v>108.62371134020619</v>
      </c>
      <c r="Q16" s="152"/>
      <c r="R16" s="152"/>
      <c r="S16" s="152"/>
      <c r="T16" s="152" t="s">
        <v>108</v>
      </c>
      <c r="U16" s="163">
        <f>+M16*U15</f>
        <v>674.42194403534609</v>
      </c>
      <c r="V16" s="152"/>
      <c r="W16" s="152"/>
      <c r="X16" s="152"/>
      <c r="Y16" s="152" t="s">
        <v>109</v>
      </c>
      <c r="Z16" s="163">
        <f>+M16*Z15</f>
        <v>27.454344624447714</v>
      </c>
      <c r="AA16" s="152"/>
      <c r="AB16" s="154"/>
      <c r="AC16" s="148"/>
      <c r="AD16" s="161">
        <f>MAX(AD14:AO14)</f>
        <v>750</v>
      </c>
      <c r="AE16" s="152" t="s">
        <v>107</v>
      </c>
      <c r="AF16" s="162">
        <f>+AD16*AF15</f>
        <v>119.75642760487145</v>
      </c>
      <c r="AG16" s="152"/>
      <c r="AH16" s="152"/>
      <c r="AI16" s="152"/>
      <c r="AJ16" s="152" t="s">
        <v>108</v>
      </c>
      <c r="AK16" s="162">
        <f>+AD16*AK15</f>
        <v>612.99052774018946</v>
      </c>
      <c r="AL16" s="152"/>
      <c r="AM16" s="152"/>
      <c r="AN16" s="152" t="s">
        <v>109</v>
      </c>
      <c r="AO16" s="164">
        <f>+AD16*AO15</f>
        <v>17.253044654939107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5" t="s">
        <v>103</v>
      </c>
      <c r="U17" s="245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50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50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594.5</v>
      </c>
      <c r="AV19" s="101">
        <f t="shared" si="12"/>
        <v>567</v>
      </c>
      <c r="AW19" s="101">
        <f t="shared" si="12"/>
        <v>517</v>
      </c>
      <c r="AX19" s="101">
        <f t="shared" si="12"/>
        <v>494</v>
      </c>
      <c r="AY19" s="101">
        <f t="shared" si="12"/>
        <v>479</v>
      </c>
      <c r="AZ19" s="101">
        <f t="shared" si="12"/>
        <v>514</v>
      </c>
      <c r="BA19" s="101">
        <f t="shared" si="12"/>
        <v>565</v>
      </c>
      <c r="BB19" s="101"/>
      <c r="BC19" s="101"/>
      <c r="BD19" s="101"/>
      <c r="BE19" s="101">
        <f t="shared" ref="BE19:BQ19" si="13">P28</f>
        <v>482</v>
      </c>
      <c r="BF19" s="101">
        <f t="shared" si="13"/>
        <v>474</v>
      </c>
      <c r="BG19" s="101">
        <f t="shared" si="13"/>
        <v>474</v>
      </c>
      <c r="BH19" s="101">
        <f t="shared" si="13"/>
        <v>472.5</v>
      </c>
      <c r="BI19" s="101">
        <f t="shared" si="13"/>
        <v>508.5</v>
      </c>
      <c r="BJ19" s="101">
        <f t="shared" si="13"/>
        <v>499.5</v>
      </c>
      <c r="BK19" s="101">
        <f t="shared" si="13"/>
        <v>485</v>
      </c>
      <c r="BL19" s="101">
        <f t="shared" si="13"/>
        <v>488.5</v>
      </c>
      <c r="BM19" s="101">
        <f t="shared" si="13"/>
        <v>478.5</v>
      </c>
      <c r="BN19" s="101">
        <f t="shared" si="13"/>
        <v>476.5</v>
      </c>
      <c r="BO19" s="101">
        <f t="shared" si="13"/>
        <v>504.5</v>
      </c>
      <c r="BP19" s="101">
        <f t="shared" si="13"/>
        <v>537</v>
      </c>
      <c r="BQ19" s="101">
        <f t="shared" si="13"/>
        <v>597.5</v>
      </c>
      <c r="BR19" s="101"/>
      <c r="BS19" s="101"/>
      <c r="BT19" s="101"/>
      <c r="BU19" s="101">
        <f t="shared" ref="BU19:CC19" si="14">AG28</f>
        <v>567</v>
      </c>
      <c r="BV19" s="101">
        <f t="shared" si="14"/>
        <v>425.5</v>
      </c>
      <c r="BW19" s="101">
        <f t="shared" si="14"/>
        <v>279.5</v>
      </c>
      <c r="BX19" s="101">
        <f t="shared" si="14"/>
        <v>141.5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306.5</v>
      </c>
      <c r="AV20" s="92">
        <f t="shared" si="15"/>
        <v>302</v>
      </c>
      <c r="AW20" s="92">
        <f t="shared" si="15"/>
        <v>252</v>
      </c>
      <c r="AX20" s="92">
        <f t="shared" si="15"/>
        <v>237.5</v>
      </c>
      <c r="AY20" s="92">
        <f t="shared" si="15"/>
        <v>243</v>
      </c>
      <c r="AZ20" s="92">
        <f t="shared" si="15"/>
        <v>243.5</v>
      </c>
      <c r="BA20" s="92">
        <f t="shared" si="15"/>
        <v>249.5</v>
      </c>
      <c r="BB20" s="92"/>
      <c r="BC20" s="92"/>
      <c r="BD20" s="92"/>
      <c r="BE20" s="92">
        <f t="shared" ref="BE20:BQ20" si="16">P23</f>
        <v>245.5</v>
      </c>
      <c r="BF20" s="92">
        <f t="shared" si="16"/>
        <v>246</v>
      </c>
      <c r="BG20" s="92">
        <f t="shared" si="16"/>
        <v>251.5</v>
      </c>
      <c r="BH20" s="92">
        <f t="shared" si="16"/>
        <v>236.5</v>
      </c>
      <c r="BI20" s="92">
        <f t="shared" si="16"/>
        <v>211</v>
      </c>
      <c r="BJ20" s="92">
        <f t="shared" si="16"/>
        <v>189.5</v>
      </c>
      <c r="BK20" s="92">
        <f t="shared" si="16"/>
        <v>181.5</v>
      </c>
      <c r="BL20" s="92">
        <f t="shared" si="16"/>
        <v>197</v>
      </c>
      <c r="BM20" s="92">
        <f t="shared" si="16"/>
        <v>210</v>
      </c>
      <c r="BN20" s="92">
        <f t="shared" si="16"/>
        <v>239</v>
      </c>
      <c r="BO20" s="92">
        <f t="shared" si="16"/>
        <v>262.5</v>
      </c>
      <c r="BP20" s="92">
        <f t="shared" si="16"/>
        <v>273</v>
      </c>
      <c r="BQ20" s="92">
        <f t="shared" si="16"/>
        <v>275.5</v>
      </c>
      <c r="BR20" s="92"/>
      <c r="BS20" s="92"/>
      <c r="BT20" s="92"/>
      <c r="BU20" s="92">
        <f t="shared" ref="BU20:CC20" si="17">AG23</f>
        <v>266</v>
      </c>
      <c r="BV20" s="92">
        <f t="shared" si="17"/>
        <v>202</v>
      </c>
      <c r="BW20" s="92">
        <f t="shared" si="17"/>
        <v>129.5</v>
      </c>
      <c r="BX20" s="92">
        <f t="shared" si="17"/>
        <v>67.5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5" t="s">
        <v>103</v>
      </c>
      <c r="U21" s="245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1720.5</v>
      </c>
      <c r="AV21" s="92">
        <f t="shared" si="18"/>
        <v>1684</v>
      </c>
      <c r="AW21" s="92">
        <f t="shared" si="18"/>
        <v>1528</v>
      </c>
      <c r="AX21" s="92">
        <f t="shared" si="18"/>
        <v>1408</v>
      </c>
      <c r="AY21" s="92">
        <f t="shared" si="18"/>
        <v>1329.5</v>
      </c>
      <c r="AZ21" s="92">
        <f t="shared" si="18"/>
        <v>1337</v>
      </c>
      <c r="BA21" s="92">
        <f t="shared" si="18"/>
        <v>1428.5</v>
      </c>
      <c r="BB21" s="92"/>
      <c r="BC21" s="92"/>
      <c r="BD21" s="92"/>
      <c r="BE21" s="92">
        <f t="shared" ref="BE21:BQ21" si="19">P33</f>
        <v>1532</v>
      </c>
      <c r="BF21" s="92">
        <f t="shared" si="19"/>
        <v>1530.5</v>
      </c>
      <c r="BG21" s="92">
        <f t="shared" si="19"/>
        <v>1532</v>
      </c>
      <c r="BH21" s="92">
        <f t="shared" si="19"/>
        <v>1498</v>
      </c>
      <c r="BI21" s="92">
        <f t="shared" si="19"/>
        <v>1476.5</v>
      </c>
      <c r="BJ21" s="92">
        <f t="shared" si="19"/>
        <v>1403.5</v>
      </c>
      <c r="BK21" s="92">
        <f t="shared" si="19"/>
        <v>1357</v>
      </c>
      <c r="BL21" s="92">
        <f t="shared" si="19"/>
        <v>1330.5</v>
      </c>
      <c r="BM21" s="92">
        <f t="shared" si="19"/>
        <v>1318</v>
      </c>
      <c r="BN21" s="92">
        <f t="shared" si="19"/>
        <v>1348.5</v>
      </c>
      <c r="BO21" s="92">
        <f t="shared" si="19"/>
        <v>1394</v>
      </c>
      <c r="BP21" s="92">
        <f t="shared" si="19"/>
        <v>1452</v>
      </c>
      <c r="BQ21" s="92">
        <f t="shared" si="19"/>
        <v>1543.5</v>
      </c>
      <c r="BR21" s="92"/>
      <c r="BS21" s="92"/>
      <c r="BT21" s="92"/>
      <c r="BU21" s="92">
        <f t="shared" ref="BU21:CC21" si="20">AG33</f>
        <v>1583</v>
      </c>
      <c r="BV21" s="92">
        <f t="shared" si="20"/>
        <v>1193</v>
      </c>
      <c r="BW21" s="92">
        <f t="shared" si="20"/>
        <v>778.5</v>
      </c>
      <c r="BX21" s="92">
        <f t="shared" si="20"/>
        <v>394.5</v>
      </c>
      <c r="BY21" s="92">
        <f t="shared" si="20"/>
        <v>0</v>
      </c>
      <c r="BZ21" s="92">
        <f t="shared" si="20"/>
        <v>0</v>
      </c>
      <c r="CA21" s="92">
        <f t="shared" si="20"/>
        <v>0</v>
      </c>
      <c r="CB21" s="92">
        <f t="shared" si="20"/>
        <v>0</v>
      </c>
      <c r="CC21" s="92">
        <f t="shared" si="20"/>
        <v>0</v>
      </c>
    </row>
    <row r="22" spans="1:81" ht="16.5" customHeight="1" x14ac:dyDescent="0.2">
      <c r="A22" s="100" t="s">
        <v>104</v>
      </c>
      <c r="B22" s="149">
        <f>'G-3'!F10</f>
        <v>80</v>
      </c>
      <c r="C22" s="149">
        <f>'G-3'!F11</f>
        <v>98</v>
      </c>
      <c r="D22" s="149">
        <f>'G-3'!F12</f>
        <v>76</v>
      </c>
      <c r="E22" s="149">
        <f>'G-3'!F13</f>
        <v>52.5</v>
      </c>
      <c r="F22" s="149">
        <f>'G-3'!F14</f>
        <v>75.5</v>
      </c>
      <c r="G22" s="149">
        <f>'G-3'!F15</f>
        <v>48</v>
      </c>
      <c r="H22" s="149">
        <f>'G-3'!F16</f>
        <v>61.5</v>
      </c>
      <c r="I22" s="149">
        <f>'G-3'!F17</f>
        <v>58</v>
      </c>
      <c r="J22" s="149">
        <f>'G-3'!F18</f>
        <v>76</v>
      </c>
      <c r="K22" s="149">
        <f>'G-3'!F19</f>
        <v>54</v>
      </c>
      <c r="L22" s="150"/>
      <c r="M22" s="149">
        <f>'G-3'!F20</f>
        <v>62</v>
      </c>
      <c r="N22" s="149">
        <f>'G-3'!F21</f>
        <v>51</v>
      </c>
      <c r="O22" s="149">
        <f>'G-3'!F22</f>
        <v>63</v>
      </c>
      <c r="P22" s="149">
        <f>'G-3'!M10</f>
        <v>69.5</v>
      </c>
      <c r="Q22" s="149">
        <f>'G-3'!M11</f>
        <v>62.5</v>
      </c>
      <c r="R22" s="149">
        <f>'G-3'!M12</f>
        <v>56.5</v>
      </c>
      <c r="S22" s="149">
        <f>'G-3'!M13</f>
        <v>48</v>
      </c>
      <c r="T22" s="149">
        <f>'G-3'!M14</f>
        <v>44</v>
      </c>
      <c r="U22" s="149">
        <f>'G-3'!M15</f>
        <v>41</v>
      </c>
      <c r="V22" s="149">
        <f>'G-3'!M16</f>
        <v>48.5</v>
      </c>
      <c r="W22" s="149">
        <f>'G-3'!M17</f>
        <v>63.5</v>
      </c>
      <c r="X22" s="149">
        <f>'G-3'!M18</f>
        <v>57</v>
      </c>
      <c r="Y22" s="149">
        <f>'G-3'!M19</f>
        <v>70</v>
      </c>
      <c r="Z22" s="149">
        <f>'G-3'!M20</f>
        <v>72</v>
      </c>
      <c r="AA22" s="149">
        <f>'G-3'!M21</f>
        <v>74</v>
      </c>
      <c r="AB22" s="149">
        <f>'G-3'!M22</f>
        <v>59.5</v>
      </c>
      <c r="AC22" s="150"/>
      <c r="AD22" s="149">
        <f>'G-3'!T10</f>
        <v>64</v>
      </c>
      <c r="AE22" s="149">
        <f>'G-3'!T11</f>
        <v>72.5</v>
      </c>
      <c r="AF22" s="149">
        <f>'G-3'!T12</f>
        <v>62</v>
      </c>
      <c r="AG22" s="149">
        <f>'G-3'!T13</f>
        <v>67.5</v>
      </c>
      <c r="AH22" s="149">
        <f>'G-3'!T14</f>
        <v>0</v>
      </c>
      <c r="AI22" s="149">
        <f>'G-3'!T15</f>
        <v>0</v>
      </c>
      <c r="AJ22" s="149">
        <f>'G-3'!T16</f>
        <v>0</v>
      </c>
      <c r="AK22" s="149">
        <f>'G-3'!T17</f>
        <v>0</v>
      </c>
      <c r="AL22" s="149">
        <f>'G-3'!T18</f>
        <v>0</v>
      </c>
      <c r="AM22" s="149">
        <f>'G-3'!T19</f>
        <v>0</v>
      </c>
      <c r="AN22" s="149">
        <f>'G-3'!T20</f>
        <v>0</v>
      </c>
      <c r="AO22" s="149">
        <f>'G-3'!T21</f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105</v>
      </c>
      <c r="B23" s="149"/>
      <c r="C23" s="149"/>
      <c r="D23" s="149"/>
      <c r="E23" s="149">
        <f>B22+C22+D22+E22</f>
        <v>306.5</v>
      </c>
      <c r="F23" s="149">
        <f t="shared" ref="F23:K23" si="21">C22+D22+E22+F22</f>
        <v>302</v>
      </c>
      <c r="G23" s="149">
        <f t="shared" si="21"/>
        <v>252</v>
      </c>
      <c r="H23" s="149">
        <f t="shared" si="21"/>
        <v>237.5</v>
      </c>
      <c r="I23" s="149">
        <f t="shared" si="21"/>
        <v>243</v>
      </c>
      <c r="J23" s="149">
        <f t="shared" si="21"/>
        <v>243.5</v>
      </c>
      <c r="K23" s="149">
        <f t="shared" si="21"/>
        <v>249.5</v>
      </c>
      <c r="L23" s="150"/>
      <c r="M23" s="149"/>
      <c r="N23" s="149"/>
      <c r="O23" s="149"/>
      <c r="P23" s="149">
        <f>M22+N22+O22+P22</f>
        <v>245.5</v>
      </c>
      <c r="Q23" s="149">
        <f t="shared" ref="Q23:AB23" si="22">N22+O22+P22+Q22</f>
        <v>246</v>
      </c>
      <c r="R23" s="149">
        <f t="shared" si="22"/>
        <v>251.5</v>
      </c>
      <c r="S23" s="149">
        <f t="shared" si="22"/>
        <v>236.5</v>
      </c>
      <c r="T23" s="149">
        <f t="shared" si="22"/>
        <v>211</v>
      </c>
      <c r="U23" s="149">
        <f t="shared" si="22"/>
        <v>189.5</v>
      </c>
      <c r="V23" s="149">
        <f t="shared" si="22"/>
        <v>181.5</v>
      </c>
      <c r="W23" s="149">
        <f t="shared" si="22"/>
        <v>197</v>
      </c>
      <c r="X23" s="149">
        <f t="shared" si="22"/>
        <v>210</v>
      </c>
      <c r="Y23" s="149">
        <f t="shared" si="22"/>
        <v>239</v>
      </c>
      <c r="Z23" s="149">
        <f t="shared" si="22"/>
        <v>262.5</v>
      </c>
      <c r="AA23" s="149">
        <f t="shared" si="22"/>
        <v>273</v>
      </c>
      <c r="AB23" s="149">
        <f t="shared" si="22"/>
        <v>275.5</v>
      </c>
      <c r="AC23" s="150"/>
      <c r="AD23" s="149"/>
      <c r="AE23" s="149"/>
      <c r="AF23" s="149"/>
      <c r="AG23" s="149">
        <f>AD22+AE22+AF22+AG22</f>
        <v>266</v>
      </c>
      <c r="AH23" s="149">
        <f t="shared" ref="AH23:AO23" si="23">AE22+AF22+AG22+AH22</f>
        <v>202</v>
      </c>
      <c r="AI23" s="149">
        <f t="shared" si="23"/>
        <v>129.5</v>
      </c>
      <c r="AJ23" s="149">
        <f t="shared" si="23"/>
        <v>67.5</v>
      </c>
      <c r="AK23" s="149">
        <f t="shared" si="23"/>
        <v>0</v>
      </c>
      <c r="AL23" s="149">
        <f t="shared" si="23"/>
        <v>0</v>
      </c>
      <c r="AM23" s="149">
        <f t="shared" si="23"/>
        <v>0</v>
      </c>
      <c r="AN23" s="149">
        <f t="shared" si="23"/>
        <v>0</v>
      </c>
      <c r="AO23" s="149">
        <f t="shared" si="23"/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106</v>
      </c>
      <c r="B24" s="151"/>
      <c r="C24" s="152" t="s">
        <v>107</v>
      </c>
      <c r="D24" s="153">
        <f>DIRECCIONALIDAD!J28/100</f>
        <v>0</v>
      </c>
      <c r="E24" s="152"/>
      <c r="F24" s="152" t="s">
        <v>108</v>
      </c>
      <c r="G24" s="153">
        <f>DIRECCIONALIDAD!J29/100</f>
        <v>0.81012658227848111</v>
      </c>
      <c r="H24" s="152"/>
      <c r="I24" s="152" t="s">
        <v>109</v>
      </c>
      <c r="J24" s="153">
        <f>DIRECCIONALIDAD!J30/100</f>
        <v>0.189873417721519</v>
      </c>
      <c r="K24" s="154"/>
      <c r="L24" s="148"/>
      <c r="M24" s="151"/>
      <c r="N24" s="152"/>
      <c r="O24" s="152" t="s">
        <v>107</v>
      </c>
      <c r="P24" s="153">
        <f>DIRECCIONALIDAD!J31/100</f>
        <v>0</v>
      </c>
      <c r="Q24" s="152"/>
      <c r="R24" s="152"/>
      <c r="S24" s="152"/>
      <c r="T24" s="152" t="s">
        <v>108</v>
      </c>
      <c r="U24" s="153">
        <f>DIRECCIONALIDAD!J32/100</f>
        <v>0.75190839694656486</v>
      </c>
      <c r="V24" s="152"/>
      <c r="W24" s="152"/>
      <c r="X24" s="152"/>
      <c r="Y24" s="152" t="s">
        <v>109</v>
      </c>
      <c r="Z24" s="153">
        <f>DIRECCIONALIDAD!J33/100</f>
        <v>0.24809160305343511</v>
      </c>
      <c r="AA24" s="152"/>
      <c r="AB24" s="152"/>
      <c r="AC24" s="148"/>
      <c r="AD24" s="151"/>
      <c r="AE24" s="152" t="s">
        <v>107</v>
      </c>
      <c r="AF24" s="153">
        <f>DIRECCIONALIDAD!J34/100</f>
        <v>0</v>
      </c>
      <c r="AG24" s="152"/>
      <c r="AH24" s="152"/>
      <c r="AI24" s="152"/>
      <c r="AJ24" s="152" t="s">
        <v>108</v>
      </c>
      <c r="AK24" s="153">
        <f>DIRECCIONALIDAD!J35/100</f>
        <v>0.60377358490566035</v>
      </c>
      <c r="AL24" s="152"/>
      <c r="AM24" s="152"/>
      <c r="AN24" s="152" t="s">
        <v>109</v>
      </c>
      <c r="AO24" s="153">
        <f>DIRECCIONALIDAD!J36/100</f>
        <v>0.39622641509433959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151</v>
      </c>
      <c r="B25" s="161">
        <f>MAX(B23:K23)</f>
        <v>306.5</v>
      </c>
      <c r="C25" s="152" t="s">
        <v>107</v>
      </c>
      <c r="D25" s="162">
        <f>+B25*D24</f>
        <v>0</v>
      </c>
      <c r="E25" s="152"/>
      <c r="F25" s="152" t="s">
        <v>108</v>
      </c>
      <c r="G25" s="162">
        <f>+B25*G24</f>
        <v>248.30379746835447</v>
      </c>
      <c r="H25" s="152"/>
      <c r="I25" s="152" t="s">
        <v>109</v>
      </c>
      <c r="J25" s="162">
        <f>+B25*J24</f>
        <v>58.196202531645575</v>
      </c>
      <c r="K25" s="154"/>
      <c r="L25" s="148"/>
      <c r="M25" s="161">
        <f>MAX(M23:AB23)</f>
        <v>275.5</v>
      </c>
      <c r="N25" s="152"/>
      <c r="O25" s="152" t="s">
        <v>107</v>
      </c>
      <c r="P25" s="163">
        <f>+M25*P24</f>
        <v>0</v>
      </c>
      <c r="Q25" s="152"/>
      <c r="R25" s="152"/>
      <c r="S25" s="152"/>
      <c r="T25" s="152" t="s">
        <v>108</v>
      </c>
      <c r="U25" s="163">
        <f>+M25*U24</f>
        <v>207.15076335877862</v>
      </c>
      <c r="V25" s="152"/>
      <c r="W25" s="152"/>
      <c r="X25" s="152"/>
      <c r="Y25" s="152" t="s">
        <v>109</v>
      </c>
      <c r="Z25" s="163">
        <f>+M25*Z24</f>
        <v>68.349236641221367</v>
      </c>
      <c r="AA25" s="152"/>
      <c r="AB25" s="154"/>
      <c r="AC25" s="148"/>
      <c r="AD25" s="161">
        <f>MAX(AD23:AO23)</f>
        <v>266</v>
      </c>
      <c r="AE25" s="152" t="s">
        <v>107</v>
      </c>
      <c r="AF25" s="162">
        <f>+AD25*AF24</f>
        <v>0</v>
      </c>
      <c r="AG25" s="152"/>
      <c r="AH25" s="152"/>
      <c r="AI25" s="152"/>
      <c r="AJ25" s="152" t="s">
        <v>108</v>
      </c>
      <c r="AK25" s="162">
        <f>+AD25*AK24</f>
        <v>160.60377358490567</v>
      </c>
      <c r="AL25" s="152"/>
      <c r="AM25" s="152"/>
      <c r="AN25" s="152" t="s">
        <v>109</v>
      </c>
      <c r="AO25" s="164">
        <f>+AD25*AO24</f>
        <v>105.39622641509433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5" t="s">
        <v>103</v>
      </c>
      <c r="U26" s="245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104</v>
      </c>
      <c r="B27" s="149">
        <f>'G-4'!F10</f>
        <v>153</v>
      </c>
      <c r="C27" s="149">
        <f>'G-4'!F11</f>
        <v>165</v>
      </c>
      <c r="D27" s="149">
        <f>'G-4'!F12</f>
        <v>147.5</v>
      </c>
      <c r="E27" s="149">
        <f>'G-4'!F13</f>
        <v>129</v>
      </c>
      <c r="F27" s="149">
        <f>'G-4'!F14</f>
        <v>125.5</v>
      </c>
      <c r="G27" s="149">
        <f>'G-4'!F15</f>
        <v>115</v>
      </c>
      <c r="H27" s="149">
        <f>'G-4'!F16</f>
        <v>124.5</v>
      </c>
      <c r="I27" s="149">
        <f>'G-4'!F17</f>
        <v>114</v>
      </c>
      <c r="J27" s="149">
        <f>'G-4'!F18</f>
        <v>160.5</v>
      </c>
      <c r="K27" s="149">
        <f>'G-4'!F19</f>
        <v>166</v>
      </c>
      <c r="L27" s="150"/>
      <c r="M27" s="149">
        <f>'G-4'!F20</f>
        <v>135</v>
      </c>
      <c r="N27" s="149">
        <f>'G-4'!F21</f>
        <v>129</v>
      </c>
      <c r="O27" s="149">
        <f>'G-4'!F22</f>
        <v>129.5</v>
      </c>
      <c r="P27" s="149">
        <f>'G-4'!M10</f>
        <v>88.5</v>
      </c>
      <c r="Q27" s="149">
        <f>'G-4'!M11</f>
        <v>127</v>
      </c>
      <c r="R27" s="149">
        <f>'G-4'!M12</f>
        <v>129</v>
      </c>
      <c r="S27" s="149">
        <f>'G-4'!M13</f>
        <v>128</v>
      </c>
      <c r="T27" s="149">
        <f>'G-4'!M14</f>
        <v>124.5</v>
      </c>
      <c r="U27" s="149">
        <f>'G-4'!M15</f>
        <v>118</v>
      </c>
      <c r="V27" s="149">
        <f>'G-4'!M16</f>
        <v>114.5</v>
      </c>
      <c r="W27" s="149">
        <f>'G-4'!M17</f>
        <v>131.5</v>
      </c>
      <c r="X27" s="149">
        <f>'G-4'!M18</f>
        <v>114.5</v>
      </c>
      <c r="Y27" s="149">
        <f>'G-4'!M19</f>
        <v>116</v>
      </c>
      <c r="Z27" s="149">
        <f>'G-4'!M20</f>
        <v>142.5</v>
      </c>
      <c r="AA27" s="149">
        <f>'G-4'!M21</f>
        <v>164</v>
      </c>
      <c r="AB27" s="149">
        <f>'G-4'!M22</f>
        <v>175</v>
      </c>
      <c r="AC27" s="150"/>
      <c r="AD27" s="149">
        <f>'G-4'!T10</f>
        <v>141.5</v>
      </c>
      <c r="AE27" s="149">
        <f>'G-4'!T11</f>
        <v>146</v>
      </c>
      <c r="AF27" s="149">
        <f>'G-4'!T12</f>
        <v>138</v>
      </c>
      <c r="AG27" s="149">
        <f>'G-4'!T13</f>
        <v>141.5</v>
      </c>
      <c r="AH27" s="149">
        <f>'G-4'!T14</f>
        <v>0</v>
      </c>
      <c r="AI27" s="149">
        <f>'G-4'!T15</f>
        <v>0</v>
      </c>
      <c r="AJ27" s="149">
        <f>'G-4'!T16</f>
        <v>0</v>
      </c>
      <c r="AK27" s="149">
        <f>'G-4'!T17</f>
        <v>0</v>
      </c>
      <c r="AL27" s="149">
        <f>'G-4'!T18</f>
        <v>0</v>
      </c>
      <c r="AM27" s="149">
        <f>'G-4'!T19</f>
        <v>0</v>
      </c>
      <c r="AN27" s="149">
        <f>'G-4'!T20</f>
        <v>0</v>
      </c>
      <c r="AO27" s="149">
        <f>'G-4'!T21</f>
        <v>0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105</v>
      </c>
      <c r="B28" s="149"/>
      <c r="C28" s="149"/>
      <c r="D28" s="149"/>
      <c r="E28" s="149">
        <f>B27+C27+D27+E27</f>
        <v>594.5</v>
      </c>
      <c r="F28" s="149">
        <f t="shared" ref="F28:K28" si="24">C27+D27+E27+F27</f>
        <v>567</v>
      </c>
      <c r="G28" s="149">
        <f t="shared" si="24"/>
        <v>517</v>
      </c>
      <c r="H28" s="149">
        <f t="shared" si="24"/>
        <v>494</v>
      </c>
      <c r="I28" s="149">
        <f t="shared" si="24"/>
        <v>479</v>
      </c>
      <c r="J28" s="149">
        <f t="shared" si="24"/>
        <v>514</v>
      </c>
      <c r="K28" s="149">
        <f t="shared" si="24"/>
        <v>565</v>
      </c>
      <c r="L28" s="150"/>
      <c r="M28" s="149"/>
      <c r="N28" s="149"/>
      <c r="O28" s="149"/>
      <c r="P28" s="149">
        <f>M27+N27+O27+P27</f>
        <v>482</v>
      </c>
      <c r="Q28" s="149">
        <f t="shared" ref="Q28:AB28" si="25">N27+O27+P27+Q27</f>
        <v>474</v>
      </c>
      <c r="R28" s="149">
        <f t="shared" si="25"/>
        <v>474</v>
      </c>
      <c r="S28" s="149">
        <f t="shared" si="25"/>
        <v>472.5</v>
      </c>
      <c r="T28" s="149">
        <f t="shared" si="25"/>
        <v>508.5</v>
      </c>
      <c r="U28" s="149">
        <f t="shared" si="25"/>
        <v>499.5</v>
      </c>
      <c r="V28" s="149">
        <f t="shared" si="25"/>
        <v>485</v>
      </c>
      <c r="W28" s="149">
        <f t="shared" si="25"/>
        <v>488.5</v>
      </c>
      <c r="X28" s="149">
        <f t="shared" si="25"/>
        <v>478.5</v>
      </c>
      <c r="Y28" s="149">
        <f t="shared" si="25"/>
        <v>476.5</v>
      </c>
      <c r="Z28" s="149">
        <f t="shared" si="25"/>
        <v>504.5</v>
      </c>
      <c r="AA28" s="149">
        <f t="shared" si="25"/>
        <v>537</v>
      </c>
      <c r="AB28" s="149">
        <f t="shared" si="25"/>
        <v>597.5</v>
      </c>
      <c r="AC28" s="150"/>
      <c r="AD28" s="149"/>
      <c r="AE28" s="149"/>
      <c r="AF28" s="149"/>
      <c r="AG28" s="149">
        <f>AD27+AE27+AF27+AG27</f>
        <v>567</v>
      </c>
      <c r="AH28" s="149">
        <f t="shared" ref="AH28:AO28" si="26">AE27+AF27+AG27+AH27</f>
        <v>425.5</v>
      </c>
      <c r="AI28" s="149">
        <f t="shared" si="26"/>
        <v>279.5</v>
      </c>
      <c r="AJ28" s="149">
        <f t="shared" si="26"/>
        <v>141.5</v>
      </c>
      <c r="AK28" s="149">
        <f t="shared" si="26"/>
        <v>0</v>
      </c>
      <c r="AL28" s="149">
        <f t="shared" si="26"/>
        <v>0</v>
      </c>
      <c r="AM28" s="149">
        <f t="shared" si="26"/>
        <v>0</v>
      </c>
      <c r="AN28" s="149">
        <f t="shared" si="26"/>
        <v>0</v>
      </c>
      <c r="AO28" s="149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106</v>
      </c>
      <c r="B29" s="151"/>
      <c r="C29" s="152" t="s">
        <v>107</v>
      </c>
      <c r="D29" s="153">
        <f>DIRECCIONALIDAD!J37/100</f>
        <v>0.25341426403641881</v>
      </c>
      <c r="E29" s="152"/>
      <c r="F29" s="152" t="s">
        <v>108</v>
      </c>
      <c r="G29" s="153">
        <f>DIRECCIONALIDAD!J38/100</f>
        <v>0.74658573596358113</v>
      </c>
      <c r="H29" s="152"/>
      <c r="I29" s="152" t="s">
        <v>109</v>
      </c>
      <c r="J29" s="153">
        <f>DIRECCIONALIDAD!J39/100</f>
        <v>0</v>
      </c>
      <c r="K29" s="154"/>
      <c r="L29" s="148"/>
      <c r="M29" s="151"/>
      <c r="N29" s="152"/>
      <c r="O29" s="152" t="s">
        <v>107</v>
      </c>
      <c r="P29" s="153">
        <f>DIRECCIONALIDAD!J40/100</f>
        <v>0.16715116279069769</v>
      </c>
      <c r="Q29" s="152"/>
      <c r="R29" s="152"/>
      <c r="S29" s="152"/>
      <c r="T29" s="152" t="s">
        <v>108</v>
      </c>
      <c r="U29" s="153">
        <f>DIRECCIONALIDAD!J41/100</f>
        <v>0.83284883720930236</v>
      </c>
      <c r="V29" s="152"/>
      <c r="W29" s="152"/>
      <c r="X29" s="152"/>
      <c r="Y29" s="152" t="s">
        <v>109</v>
      </c>
      <c r="Z29" s="153">
        <f>DIRECCIONALIDAD!J42/100</f>
        <v>0</v>
      </c>
      <c r="AA29" s="152"/>
      <c r="AB29" s="154"/>
      <c r="AC29" s="148"/>
      <c r="AD29" s="151"/>
      <c r="AE29" s="152" t="s">
        <v>107</v>
      </c>
      <c r="AF29" s="153">
        <f>DIRECCIONALIDAD!J43/100</f>
        <v>0.22182468694096602</v>
      </c>
      <c r="AG29" s="152"/>
      <c r="AH29" s="152"/>
      <c r="AI29" s="152"/>
      <c r="AJ29" s="152" t="s">
        <v>108</v>
      </c>
      <c r="AK29" s="153">
        <f>DIRECCIONALIDAD!J44/100</f>
        <v>0.77817531305903398</v>
      </c>
      <c r="AL29" s="152"/>
      <c r="AM29" s="152"/>
      <c r="AN29" s="152" t="s">
        <v>109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151</v>
      </c>
      <c r="B30" s="161">
        <f>MAX(B28:K28)</f>
        <v>594.5</v>
      </c>
      <c r="C30" s="152" t="s">
        <v>107</v>
      </c>
      <c r="D30" s="162">
        <f>+B30*D29</f>
        <v>150.65477996965097</v>
      </c>
      <c r="E30" s="152"/>
      <c r="F30" s="152" t="s">
        <v>108</v>
      </c>
      <c r="G30" s="162">
        <f>+B30*G29</f>
        <v>443.84522003034897</v>
      </c>
      <c r="H30" s="152"/>
      <c r="I30" s="152" t="s">
        <v>109</v>
      </c>
      <c r="J30" s="162">
        <f>+B30*J29</f>
        <v>0</v>
      </c>
      <c r="K30" s="154"/>
      <c r="L30" s="148"/>
      <c r="M30" s="161">
        <f>MAX(M28:AB28)</f>
        <v>597.5</v>
      </c>
      <c r="N30" s="152"/>
      <c r="O30" s="152" t="s">
        <v>107</v>
      </c>
      <c r="P30" s="163">
        <f>+M30*P29</f>
        <v>99.872819767441868</v>
      </c>
      <c r="Q30" s="152"/>
      <c r="R30" s="152"/>
      <c r="S30" s="152"/>
      <c r="T30" s="152" t="s">
        <v>108</v>
      </c>
      <c r="U30" s="163">
        <f>+M30*U29</f>
        <v>497.62718023255815</v>
      </c>
      <c r="V30" s="152"/>
      <c r="W30" s="152"/>
      <c r="X30" s="152"/>
      <c r="Y30" s="152" t="s">
        <v>109</v>
      </c>
      <c r="Z30" s="163">
        <f>+M30*Z29</f>
        <v>0</v>
      </c>
      <c r="AA30" s="152"/>
      <c r="AB30" s="154"/>
      <c r="AC30" s="148"/>
      <c r="AD30" s="161">
        <f>MAX(AD28:AO28)</f>
        <v>567</v>
      </c>
      <c r="AE30" s="152" t="s">
        <v>107</v>
      </c>
      <c r="AF30" s="162">
        <f>+AD30*AF29</f>
        <v>125.77459749552773</v>
      </c>
      <c r="AG30" s="152"/>
      <c r="AH30" s="152"/>
      <c r="AI30" s="152"/>
      <c r="AJ30" s="152" t="s">
        <v>108</v>
      </c>
      <c r="AK30" s="162">
        <f>+AD30*AK29</f>
        <v>441.22540250447224</v>
      </c>
      <c r="AL30" s="152"/>
      <c r="AM30" s="152"/>
      <c r="AN30" s="152" t="s">
        <v>109</v>
      </c>
      <c r="AO30" s="164">
        <f>+AD30*AO29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5" t="s">
        <v>103</v>
      </c>
      <c r="U31" s="245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B13+B18+B22+B27</f>
        <v>441.5</v>
      </c>
      <c r="C32" s="149">
        <f t="shared" ref="C32:K32" si="27">C13+C18+C22+C27</f>
        <v>469.5</v>
      </c>
      <c r="D32" s="149">
        <f t="shared" si="27"/>
        <v>432.5</v>
      </c>
      <c r="E32" s="149">
        <f t="shared" si="27"/>
        <v>377</v>
      </c>
      <c r="F32" s="149">
        <f t="shared" si="27"/>
        <v>405</v>
      </c>
      <c r="G32" s="149">
        <f t="shared" si="27"/>
        <v>313.5</v>
      </c>
      <c r="H32" s="149">
        <f t="shared" si="27"/>
        <v>312.5</v>
      </c>
      <c r="I32" s="149">
        <f t="shared" si="27"/>
        <v>298.5</v>
      </c>
      <c r="J32" s="149">
        <f t="shared" si="27"/>
        <v>412.5</v>
      </c>
      <c r="K32" s="149">
        <f t="shared" si="27"/>
        <v>405</v>
      </c>
      <c r="L32" s="150"/>
      <c r="M32" s="149">
        <f>M13+M18+M22+M27</f>
        <v>395.5</v>
      </c>
      <c r="N32" s="149">
        <f t="shared" ref="N32:AB32" si="28">N13+N18+N22+N27</f>
        <v>379.5</v>
      </c>
      <c r="O32" s="149">
        <f t="shared" si="28"/>
        <v>396</v>
      </c>
      <c r="P32" s="149">
        <f t="shared" si="28"/>
        <v>361</v>
      </c>
      <c r="Q32" s="149">
        <f t="shared" si="28"/>
        <v>394</v>
      </c>
      <c r="R32" s="149">
        <f t="shared" si="28"/>
        <v>381</v>
      </c>
      <c r="S32" s="149">
        <f t="shared" si="28"/>
        <v>362</v>
      </c>
      <c r="T32" s="149">
        <f t="shared" si="28"/>
        <v>339.5</v>
      </c>
      <c r="U32" s="149">
        <f t="shared" si="28"/>
        <v>321</v>
      </c>
      <c r="V32" s="149">
        <f t="shared" si="28"/>
        <v>334.5</v>
      </c>
      <c r="W32" s="149">
        <f t="shared" si="28"/>
        <v>335.5</v>
      </c>
      <c r="X32" s="149">
        <f t="shared" si="28"/>
        <v>327</v>
      </c>
      <c r="Y32" s="149">
        <f t="shared" si="28"/>
        <v>351.5</v>
      </c>
      <c r="Z32" s="149">
        <f t="shared" si="28"/>
        <v>380</v>
      </c>
      <c r="AA32" s="149">
        <f t="shared" si="28"/>
        <v>393.5</v>
      </c>
      <c r="AB32" s="149">
        <f t="shared" si="28"/>
        <v>418.5</v>
      </c>
      <c r="AC32" s="150"/>
      <c r="AD32" s="149">
        <f>AD13+AD18+AD22+AD27</f>
        <v>390</v>
      </c>
      <c r="AE32" s="149">
        <f t="shared" ref="AE32:AO32" si="29">AE13+AE18+AE22+AE27</f>
        <v>414.5</v>
      </c>
      <c r="AF32" s="149">
        <f t="shared" si="29"/>
        <v>384</v>
      </c>
      <c r="AG32" s="149">
        <f t="shared" si="29"/>
        <v>394.5</v>
      </c>
      <c r="AH32" s="149">
        <f t="shared" si="29"/>
        <v>0</v>
      </c>
      <c r="AI32" s="149">
        <f t="shared" si="29"/>
        <v>0</v>
      </c>
      <c r="AJ32" s="149">
        <f t="shared" si="29"/>
        <v>0</v>
      </c>
      <c r="AK32" s="149">
        <f t="shared" si="29"/>
        <v>0</v>
      </c>
      <c r="AL32" s="149">
        <f t="shared" si="29"/>
        <v>0</v>
      </c>
      <c r="AM32" s="149">
        <f t="shared" si="29"/>
        <v>0</v>
      </c>
      <c r="AN32" s="149">
        <f t="shared" si="29"/>
        <v>0</v>
      </c>
      <c r="AO32" s="149">
        <f t="shared" si="29"/>
        <v>0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1720.5</v>
      </c>
      <c r="F33" s="149">
        <f t="shared" ref="F33:K33" si="30">C32+D32+E32+F32</f>
        <v>1684</v>
      </c>
      <c r="G33" s="149">
        <f t="shared" si="30"/>
        <v>1528</v>
      </c>
      <c r="H33" s="149">
        <f t="shared" si="30"/>
        <v>1408</v>
      </c>
      <c r="I33" s="149">
        <f t="shared" si="30"/>
        <v>1329.5</v>
      </c>
      <c r="J33" s="149">
        <f t="shared" si="30"/>
        <v>1337</v>
      </c>
      <c r="K33" s="149">
        <f t="shared" si="30"/>
        <v>1428.5</v>
      </c>
      <c r="L33" s="150"/>
      <c r="M33" s="149"/>
      <c r="N33" s="149"/>
      <c r="O33" s="149"/>
      <c r="P33" s="149">
        <f>M32+N32+O32+P32</f>
        <v>1532</v>
      </c>
      <c r="Q33" s="149">
        <f t="shared" ref="Q33:AB33" si="31">N32+O32+P32+Q32</f>
        <v>1530.5</v>
      </c>
      <c r="R33" s="149">
        <f t="shared" si="31"/>
        <v>1532</v>
      </c>
      <c r="S33" s="149">
        <f t="shared" si="31"/>
        <v>1498</v>
      </c>
      <c r="T33" s="149">
        <f t="shared" si="31"/>
        <v>1476.5</v>
      </c>
      <c r="U33" s="149">
        <f t="shared" si="31"/>
        <v>1403.5</v>
      </c>
      <c r="V33" s="149">
        <f t="shared" si="31"/>
        <v>1357</v>
      </c>
      <c r="W33" s="149">
        <f t="shared" si="31"/>
        <v>1330.5</v>
      </c>
      <c r="X33" s="149">
        <f t="shared" si="31"/>
        <v>1318</v>
      </c>
      <c r="Y33" s="149">
        <f t="shared" si="31"/>
        <v>1348.5</v>
      </c>
      <c r="Z33" s="149">
        <f t="shared" si="31"/>
        <v>1394</v>
      </c>
      <c r="AA33" s="149">
        <f t="shared" si="31"/>
        <v>1452</v>
      </c>
      <c r="AB33" s="149">
        <f t="shared" si="31"/>
        <v>1543.5</v>
      </c>
      <c r="AC33" s="150"/>
      <c r="AD33" s="149"/>
      <c r="AE33" s="149"/>
      <c r="AF33" s="149"/>
      <c r="AG33" s="149">
        <f>AD32+AE32+AF32+AG32</f>
        <v>1583</v>
      </c>
      <c r="AH33" s="149">
        <f t="shared" ref="AH33:AO33" si="32">AE32+AF32+AG32+AH32</f>
        <v>1193</v>
      </c>
      <c r="AI33" s="149">
        <f t="shared" si="32"/>
        <v>778.5</v>
      </c>
      <c r="AJ33" s="149">
        <f t="shared" si="32"/>
        <v>394.5</v>
      </c>
      <c r="AK33" s="149">
        <f t="shared" si="32"/>
        <v>0</v>
      </c>
      <c r="AL33" s="149">
        <f t="shared" si="32"/>
        <v>0</v>
      </c>
      <c r="AM33" s="149">
        <f t="shared" si="32"/>
        <v>0</v>
      </c>
      <c r="AN33" s="149">
        <f t="shared" si="32"/>
        <v>0</v>
      </c>
      <c r="AO33" s="149">
        <f t="shared" si="32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6"/>
      <c r="R35" s="246"/>
      <c r="S35" s="246"/>
      <c r="T35" s="246"/>
      <c r="U35" s="246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G-3</vt:lpstr>
      <vt:lpstr>G-4</vt:lpstr>
      <vt:lpstr>G-Totales</vt:lpstr>
      <vt:lpstr>G-8</vt:lpstr>
      <vt:lpstr>DIRECCIONALIDAD</vt:lpstr>
      <vt:lpstr>DIAGRAMA DE VOL</vt:lpstr>
      <vt:lpstr>'G-1'!Área_de_impresión</vt:lpstr>
      <vt:lpstr>'G-3'!Área_de_impresión</vt:lpstr>
      <vt:lpstr>'G-4'!Área_de_impresión</vt:lpstr>
      <vt:lpstr>'G-8'!Área_de_impresión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2016-07-15T21:55:46Z</cp:lastPrinted>
  <dcterms:created xsi:type="dcterms:W3CDTF">1998-04-02T13:38:56Z</dcterms:created>
  <dcterms:modified xsi:type="dcterms:W3CDTF">2020-08-14T21:07:10Z</dcterms:modified>
</cp:coreProperties>
</file>